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drawings/drawing6.xml" ContentType="application/vnd.openxmlformats-officedocument.drawing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9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2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52" documentId="8_{7ED97EE3-51E2-48B6-8C25-06703948AC04}" xr6:coauthVersionLast="47" xr6:coauthVersionMax="47" xr10:uidLastSave="{E77A1ADE-2A2E-4BF9-96E7-58AE5E21CBCF}"/>
  <bookViews>
    <workbookView xWindow="-108" yWindow="-108" windowWidth="23256" windowHeight="12456" tabRatio="933" xr2:uid="{002A5E9E-AF9D-49E3-A145-3E5559C06BA3}"/>
  </bookViews>
  <sheets>
    <sheet name="Serviços Disponíveis" sheetId="1" r:id="rId1"/>
    <sheet name="Formulário 1" sheetId="27" state="hidden" r:id="rId2"/>
    <sheet name="backup form7" sheetId="35" state="hidden" r:id="rId3"/>
    <sheet name="Formulário 2" sheetId="4" r:id="rId4"/>
    <sheet name="Formulário 3" sheetId="14" r:id="rId5"/>
    <sheet name="Formulário 4" sheetId="11" r:id="rId6"/>
    <sheet name="Formulário 5" sheetId="17" r:id="rId7"/>
    <sheet name="Formulário 7" sheetId="32" r:id="rId8"/>
    <sheet name="Formulário 8" sheetId="36" r:id="rId9"/>
    <sheet name="Topico-e-watcher" sheetId="30" state="hidden" r:id="rId10"/>
    <sheet name="IMBARQ" sheetId="13" state="hidden" r:id="rId11"/>
    <sheet name="IMBARQ007" sheetId="8" state="hidden" r:id="rId12"/>
    <sheet name="RCF" sheetId="2" state="hidden" r:id="rId13"/>
    <sheet name="Auditor - Cartas Circularização" sheetId="12" state="hidden" r:id="rId14"/>
    <sheet name="Auditado-Cartas Circularização" sheetId="19" state="hidden" r:id="rId15"/>
    <sheet name="IMBG" sheetId="25" state="hidden" r:id="rId16"/>
    <sheet name="Difusão de Informações de RF" sheetId="16" state="hidden" r:id="rId17"/>
    <sheet name="Novas liberações de acesso RF" sheetId="18" state="hidden" r:id="rId18"/>
    <sheet name="Captura, Alocação e Repasse" sheetId="26" state="hidden" r:id="rId19"/>
    <sheet name="Pre Matching" sheetId="21" state="hidden" r:id="rId20"/>
    <sheet name="Liquidação Financeira" sheetId="23" state="hidden" r:id="rId21"/>
    <sheet name="Empréstimo de Ativos" sheetId="20" state="hidden" r:id="rId22"/>
    <sheet name="Portabilidade de Investimentos" sheetId="24" state="hidden" r:id="rId23"/>
    <sheet name="InfoHub" sheetId="15" state="hidden" r:id="rId24"/>
    <sheet name="Meio de Acesso" sheetId="22" state="hidden" r:id="rId25"/>
    <sheet name="Formulário 6" sheetId="31" state="hidden" r:id="rId26"/>
    <sheet name="Categorias" sheetId="3" state="hidden" r:id="rId27"/>
    <sheet name="Tipo de Serviço" sheetId="5" state="hidden" r:id="rId28"/>
    <sheet name="Tipo de Serviço_2" sheetId="34" state="hidden" r:id="rId29"/>
    <sheet name="Descrição" sheetId="28" state="hidden" r:id="rId30"/>
    <sheet name="Grupo de Serviço" sheetId="6" state="hidden" r:id="rId31"/>
    <sheet name="Conectividade" sheetId="9" state="hidden" r:id="rId32"/>
  </sheets>
  <definedNames>
    <definedName name="_xlnm._FilterDatabase" localSheetId="6" hidden="1">'Formulário 5'!$1:$24</definedName>
    <definedName name="cat" localSheetId="14">OFFSET(Tabela2[[#Headers],[CATEGORIA]],MATCH(RCF!$A$2,Tabela2[PRODUTO],0),,COUNTIF(Tabela2[PRODUTO],RCF!$A$2))</definedName>
    <definedName name="cat" localSheetId="2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 localSheetId="21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6">OFFSET(Tabela2[[#Headers],[CATEGORIA]],MATCH(RCF!$A$2,Tabela2[PRODUTO],0),,COUNTIF(Tabela2[PRODUTO],RCF!$A$2))</definedName>
    <definedName name="cat" localSheetId="25">OFFSET(Tabela2[[#Headers],[CATEGORIA]],MATCH(RCF!$A$2,Tabela2[PRODUTO],0),,COUNTIF(Tabela2[PRODUTO],RCF!$A$2))</definedName>
    <definedName name="cat" localSheetId="7">OFFSET(Tabela2[[#Headers],[CATEGORIA]],MATCH(RCF!$A$2,Tabela2[PRODUTO],0),,COUNTIF(Tabela2[PRODUTO],RCF!$A$2))</definedName>
    <definedName name="cat" localSheetId="8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 localSheetId="23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28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4">OFFSET(Tabela2[[#Headers],[CATEGORIA]],MATCH('Auditado-Cartas Circularização'!$A$2,Tabela2[PRODUTO],0),,COUNTIF(Tabela2[PRODUTO],'Auditado-Cartas Circularização'!$A$2))</definedName>
    <definedName name="Categoria_IMBARQ007" localSheetId="13">OFFSET(Tabela2[[#Headers],[CATEGORIA]],MATCH('Auditor - Cartas Circularização'!$A$2,Tabela2[PRODUTO],0),,COUNTIF(Tabela2[PRODUTO],'Auditor - Cartas Circularização'!$A$2))</definedName>
    <definedName name="Categoria_IMBARQ007" localSheetId="2">OFFSET(Tabela2[[#Headers],[CATEGORIA]],MATCH(IMBARQ007!$A$2,Tabela2[PRODUTO],0),,COUNTIF(Tabela2[PRODUTO],IMBARQ007!$A$2))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6">OFFSET(Tabela2[[#Headers],[CATEGORIA]],MATCH('Difusão de Informações de RF'!$A$2,Tabela2[PRODUTO],0),,COUNTIF(Tabela2[PRODUTO],'Difusão de Informações de RF'!$A$2))</definedName>
    <definedName name="Categoria_IMBARQ007" localSheetId="21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4">OFFSET(Tabela2[[#Headers],[CATEGORIA]],MATCH('Formulário 3'!$A$2,Tabela2[PRODUTO],0),,COUNTIF(Tabela2[PRODUTO],'Formulário 3'!$A$2))</definedName>
    <definedName name="Categoria_IMBARQ007" localSheetId="5">OFFSET(Tabela2[[#Headers],[CATEGORIA]],MATCH(IMBARQ007!$A$2,Tabela2[PRODUTO],0),,COUNTIF(Tabela2[PRODUTO],IMBARQ007!$A$2))</definedName>
    <definedName name="Categoria_IMBARQ007" localSheetId="6">OFFSET(Tabela2[[#Headers],[CATEGORIA]],MATCH('Formulário 5'!$A$2,Tabela2[PRODUTO],0),,COUNTIF(Tabela2[PRODUTO],'Formulário 5'!$A$2))</definedName>
    <definedName name="Categoria_IMBARQ007" localSheetId="25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8">OFFSET(Tabela2[[#Headers],[CATEGORIA]],MATCH('Formulário 8'!$A$2,Tabela2[PRODUTO],0),,COUNTIF(Tabela2[PRODUTO],'Formulário 8'!$A$2))</definedName>
    <definedName name="Categoria_IMBARQ007" localSheetId="10">OFFSET(Tabela2[[#Headers],[CATEGORIA]],MATCH(IMBARQ007!$A$2,Tabela2[PRODUTO],0),,COUNTIF(Tabela2[PRODUTO],IMBARQ007!$A$2))</definedName>
    <definedName name="Categoria_IMBARQ007" localSheetId="15">OFFSET(Tabela2[[#Headers],[CATEGORIA]],MATCH(IMBARQ007!$A$2,Tabela2[PRODUTO],0),,COUNTIF(Tabela2[PRODUTO],IMBARQ007!$A$2))</definedName>
    <definedName name="Categoria_IMBARQ007" localSheetId="23">OFFSET(Tabela2[[#Headers],[CATEGORIA]],MATCH(InfoHub!$A$2,Tabela2[PRODUTO],0),,COUNTIF(Tabela2[PRODUTO],InfoHub!$A$2))</definedName>
    <definedName name="Categoria_IMBARQ007" localSheetId="20">OFFSET(Tabela2[[#Headers],[CATEGORIA]],MATCH(IMBARQ007!$A$2,Tabela2[PRODUTO],0),,COUNTIF(Tabela2[PRODUTO],IMBARQ007!$A$2))</definedName>
    <definedName name="Categoria_IMBARQ007" localSheetId="17">OFFSET(Tabela2[[#Headers],[CATEGORIA]],MATCH('Novas liberações de acesso RF'!$A$2,Tabela2[PRODUTO],0),,COUNTIF(Tabela2[PRODUTO],'Novas liberações de acesso RF'!$A$2))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19">OFFSET(Tabela2[[#Headers],[CATEGORIA]],MATCH(IMBARQ007!$A$2,Tabela2[PRODUTO],0),,COUNTIF(Tabela2[PRODUTO],IMBARQ007!$A$2))</definedName>
    <definedName name="Categoria_IMBARQ007" localSheetId="28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4">OFFSET(Tabela2[[#Headers],[CATEGORIA]],MATCH(RCF!$A$2,Tabela2[PRODUTO],0),,COUNTIF(Tabela2[PRODUTO],RCF!$A$2))</definedName>
    <definedName name="Categoria_RCF" localSheetId="13">OFFSET(Tabela2[[#Headers],[CATEGORIA]],MATCH(RCF!$A$2,Tabela2[PRODUTO],0),,COUNTIF(Tabela2[PRODUTO],RCF!$A$2))</definedName>
    <definedName name="Categoria_RCF" localSheetId="2">OFFSET(Tabela2[[#Headers],[CATEGORIA]],MATCH('backup form7'!$A$2,Tabela2[PRODUTO],0),,COUNTIF(Tabela2[PRODUTO],'backup form7'!$A$2))</definedName>
    <definedName name="Categoria_RCF" localSheetId="18">OFFSET(Tabela2[[#Headers],[CATEGORIA]],MATCH('Captura, Alocação e Repasse'!$A$2,Tabela2[PRODUTO],0),,COUNTIF(Tabela2[PRODUTO],'Captura, Alocação e Repasse'!$A$2))</definedName>
    <definedName name="Categoria_RCF" localSheetId="16">OFFSET(Tabela2[[#Headers],[CATEGORIA]],MATCH(RCF!$A$2,Tabela2[PRODUTO],0),,COUNTIF(Tabela2[PRODUTO],RCF!$A$2))</definedName>
    <definedName name="Categoria_RCF" localSheetId="21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4">OFFSET(Tabela2[[#Headers],[CATEGORIA]],MATCH('Formulário 3'!$A$2,Tabela2[PRODUTO],0),,COUNTIF(Tabela2[PRODUTO],'Formulário 3'!$A$2))</definedName>
    <definedName name="Categoria_RCF" localSheetId="5">OFFSET(Tabela2[[#Headers],[CATEGORIA]],MATCH('Formulário 4'!$A$2,Tabela2[PRODUTO],0),,COUNTIF(Tabela2[PRODUTO],'Formulário 4'!$A$2))</definedName>
    <definedName name="Categoria_RCF" localSheetId="6">OFFSET(Tabela2[[#Headers],[CATEGORIA]],MATCH('Formulário 5'!$A$2,Tabela2[PRODUTO],0),,COUNTIF(Tabela2[PRODUTO],'Formulário 5'!$A$2))</definedName>
    <definedName name="Categoria_RCF" localSheetId="25">OFFSET(Tabela2[[#Headers],[CATEGORIA]],MATCH('Formulário 6'!$A$2,Tabela2[PRODUTO],0),,COUNTIF(Tabela2[PRODUTO],'Formulário 6'!$A$2))</definedName>
    <definedName name="Categoria_RCF" localSheetId="7">OFFSET(Tabela2[[#Headers],[CATEGORIA]],MATCH('Formulário 7'!$A$2,Tabela2[PRODUTO],0),,COUNTIF(Tabela2[PRODUTO],'Formulário 7'!$A$2))</definedName>
    <definedName name="Categoria_RCF" localSheetId="8">OFFSET(Tabela2[[#Headers],[CATEGORIA]],MATCH('Formulário 8'!$A$2,Tabela2[PRODUTO],0),,COUNTIF(Tabela2[PRODUTO],'Formulário 8'!$A$2))</definedName>
    <definedName name="Categoria_RCF" localSheetId="10">OFFSET(Tabela2[[#Headers],[CATEGORIA]],MATCH(IMBARQ!$A$2,Tabela2[PRODUTO],0),,COUNTIF(Tabela2[PRODUTO],IMBARQ!$A$2))</definedName>
    <definedName name="Categoria_RCF" localSheetId="15">OFFSET(Tabela2[[#Headers],[CATEGORIA]],MATCH(IMBG!$A$2,Tabela2[PRODUTO],0),,COUNTIF(Tabela2[PRODUTO],IMBG!$A$2))</definedName>
    <definedName name="Categoria_RCF" localSheetId="23">OFFSET(Tabela2[[#Headers],[CATEGORIA]],MATCH(RCF!$A$2,Tabela2[PRODUTO],0),,COUNTIF(Tabela2[PRODUTO],RCF!$A$2))</definedName>
    <definedName name="Categoria_RCF" localSheetId="20">OFFSET(Tabela2[[#Headers],[CATEGORIA]],MATCH('Liquidação Financeira'!$A$2,Tabela2[PRODUTO],0),,COUNTIF(Tabela2[PRODUTO],'Liquidação Financeira'!$A$2))</definedName>
    <definedName name="Categoria_RCF" localSheetId="17">OFFSET(Tabela2[[#Headers],[CATEGORIA]],MATCH(RCF!$A$2,Tabela2[PRODUTO],0),,COUNTIF(Tabela2[PRODUTO],RCF!$A$2))</definedName>
    <definedName name="Categoria_RCF" localSheetId="22">OFFSET(Tabela2[[#Headers],[CATEGORIA]],MATCH('Portabilidade de Investimentos'!$A$2,Tabela2[PRODUTO],0),,COUNTIF(Tabela2[PRODUTO],'Portabilidade de Investimentos'!$A$2))</definedName>
    <definedName name="Categoria_RCF" localSheetId="19">OFFSET(Tabela2[[#Headers],[CATEGORIA]],MATCH('Pre Matching'!$A$2,Tabela2[PRODUTO],0),,COUNTIF(Tabela2[PRODUTO],'Pre Matching'!$A$2))</definedName>
    <definedName name="Categoria_RCF" localSheetId="28">OFFSET(Tabela2[[#Headers],[CATEGORIA]],MATCH(RCF!$A$2,Tabela2[PRODUTO],0),,COUNTIF(Tabela2[PRODUTO],RCF!$A$2))</definedName>
    <definedName name="Categoria_RCF">OFFSET(Tabela2[[#Headers],[CATEGORIA]],MATCH(RCF!$A$2,Tabela2[PRODUTO],0),,COUNTIF(Tabela2[PRODUTO],RCF!$A$2))</definedName>
    <definedName name="ccc" localSheetId="14">OFFSET(Tabela2[[#Headers],[CATEGORIA]],MATCH(IMBARQ007!$A$2,Tabela2[PRODUTO],0),,COUNTIF(Tabela2[PRODUTO],IMBARQ007!$A$2))</definedName>
    <definedName name="ccc" localSheetId="2">OFFSET(Tabela2[[#Headers],[CATEGORIA]],MATCH(IMBARQ007!$A$2,Tabela2[PRODUTO],0),,COUNTIF(Tabela2[PRODUTO],IMBARQ007!$A$2))</definedName>
    <definedName name="ccc" localSheetId="18">OFFSET(Tabela2[[#Headers],[CATEGORIA]],MATCH(IMBARQ007!$A$2,Tabela2[PRODUTO],0),,COUNTIF(Tabela2[PRODUTO],IMBARQ007!$A$2))</definedName>
    <definedName name="ccc" localSheetId="16">OFFSET(Tabela2[[#Headers],[CATEGORIA]],MATCH('Difusão de Informações de RF'!$A$2,Tabela2[PRODUTO],0),,COUNTIF(Tabela2[PRODUTO],'Difusão de Informações de RF'!$A$2))</definedName>
    <definedName name="ccc" localSheetId="21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6">OFFSET(Tabela2[[#Headers],[CATEGORIA]],MATCH('Formulário 5'!$A$2,Tabela2[PRODUTO],0),,COUNTIF(Tabela2[PRODUTO],'Formulário 5'!$A$2))</definedName>
    <definedName name="ccc" localSheetId="25">OFFSET(Tabela2[[#Headers],[CATEGORIA]],MATCH(IMBARQ007!$A$2,Tabela2[PRODUTO],0),,COUNTIF(Tabela2[PRODUTO],IMBARQ007!$A$2))</definedName>
    <definedName name="ccc" localSheetId="7">OFFSET(Tabela2[[#Headers],[CATEGORIA]],MATCH(IMBARQ007!$A$2,Tabela2[PRODUTO],0),,COUNTIF(Tabela2[PRODUTO],IMBARQ007!$A$2))</definedName>
    <definedName name="ccc" localSheetId="8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 localSheetId="23">OFFSET(Tabela2[[#Headers],[CATEGORIA]],MATCH(InfoHub!$A$2,Tabela2[PRODUTO],0),,COUNTIF(Tabela2[PRODUTO],InfoHub!$A$2))</definedName>
    <definedName name="ccc" localSheetId="20">OFFSET(Tabela2[[#Headers],[CATEGORIA]],MATCH(IMBARQ007!$A$2,Tabela2[PRODUTO],0),,COUNTIF(Tabela2[PRODUTO],IMBARQ007!$A$2))</definedName>
    <definedName name="ccc" localSheetId="17">OFFSET(Tabela2[[#Headers],[CATEGORIA]],MATCH('Novas liberações de acesso RF'!$A$2,Tabela2[PRODUTO],0),,COUNTIF(Tabela2[PRODUTO],'Novas liberações de acesso RF'!$A$2))</definedName>
    <definedName name="ccc" localSheetId="22">OFFSET(Tabela2[[#Headers],[CATEGORIA]],MATCH(IMBARQ007!$A$2,Tabela2[PRODUTO],0),,COUNTIF(Tabela2[PRODUTO],IMBARQ007!$A$2))</definedName>
    <definedName name="ccc" localSheetId="19">OFFSET(Tabela2[[#Headers],[CATEGORIA]],MATCH(IMBARQ007!$A$2,Tabela2[PRODUTO],0),,COUNTIF(Tabela2[PRODUTO],IMBARQ007!$A$2))</definedName>
    <definedName name="ccc" localSheetId="28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">IF('backup form7'!$C$12="","",OFFSET(Serviços[[#Headers],[PERFIL]],MATCH(CONCATENATE('backup form7'!$A$2,"_",'backup form7'!$C$11,"_",'backup form7'!$C$12),Serviços[LINK PERFIL],0),,COUNTIF(Serviços[LINK PERFIL],CONCATENATE('backup form7'!$A$2,"_",'backup form7'!$C$11,"_",'backup form7'!$C$12))))</definedName>
    <definedName name="Perfil_RCF" localSheetId="18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1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4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5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5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IF('Formulário 7'!$C$12="","",OFFSET(Serviços[[#Headers],[PERFIL]],MATCH(CONCATENATE('Formulário 7'!$A$2,"_",'Formulário 7'!$C$11,"_",'Formulário 7'!$C$12),Serviços[LINK PERFIL],0),,COUNTIF(Serviços[LINK PERFIL],CONCATENATE('Formulário 7'!$A$2,"_",'Formulário 7'!$C$11,"_",'Formulário 7'!$C$12))))</definedName>
    <definedName name="Perfil_RCF" localSheetId="8">IF('Formulário 8'!$C$13="","",OFFSET(Serviços[[#Headers],[PERFIL]],MATCH(CONCATENATE('Formulário 8'!$A$2,"_",'Formulário 8'!$C$12,"_",'Formulário 8'!$C$13),Serviços[LINK PERFIL],0),,COUNTIF(Serviços[LINK PERFIL],CONCATENATE('Formulário 8'!$A$2,"_",'Formulário 8'!$C$12,"_",'Formulário 8'!$C$13))))</definedName>
    <definedName name="Perfil_RCF" localSheetId="10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5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0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7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9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 localSheetId="28">IF(RCF!$C$11="","",OFFSET(Serviços4[[#Headers],[PERFIL]],MATCH(CONCATENATE(RCF!$A$2,"_",RCF!$C$10,"_",RCF!$C$11),Serviços4[LINK PERFIL],0),,COUNTIF(Serviços4[LINK PERFIL],CONCATENATE(RCF!$A$2,"_",RCF!$C$10,"_",RCF!$C$11))))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5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7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8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8">IF('Formulário 4'!$C$12="","",OFFSET(Serviços4[[#Headers],[TIPO DE SERVIÇO_2]],MATCH(CONCATENATE('Formulário 4'!$C$12,"_",'Formulário 4'!$A$2,"_",'Formulário 4'!$C$11,'Formulário 4'!$C$10),Serviços4[COMBO],0),,COUNTIF(Serviços4[COMBO],CONCATENATE('Formulário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2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1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5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7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8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8">IF('Formulário 2'!$C$10="","",OFFSET(Serviços4[[#Headers],[TIPO DE SERVIÇO_2]],MATCH(CONCATENATE('Formulário 2'!$C$10,"_",'Formulário 2'!$A$2,"_",""),Serviços4[COMBO],0),,COUNTIF(Serviços4[COMBO],CONCATENATE('Formulário 2'!$C$10,"_",'Formulário 2'!$A$2,"_",""))))</definedName>
    <definedName name="Serviços_APIdoIMBARQ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CadastroINR" localSheetId="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8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7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8">IF('Formulário 8'!$C$12="","",OFFSET(Serviços[[#Headers],[TIPO DE SERVIÇO]],MATCH(CONCATENATE('Formulário 8'!$C$12,"_",'Formulário 8'!$A$2,"_",'Formulário 8'!$C$11),Serviços[COMBO],0),,COUNTIF(Serviços[COMBO],CONCATENATE('Formulário 8'!$C$12,"_",'Formulário 8'!$A$2,"_",'Formulário 8'!$C$11))))</definedName>
    <definedName name="Serviços_CadastroINR" localSheetId="1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8">IF('Formulário 3'!$C$12="","",OFFSET(Serviços4[[#Headers],[TIPO DE SERVIÇO_2]],MATCH(CONCATENATE('Formulário 3'!$C$12,"_",'Formulário 3'!$A$2,"_",'Formulário 3'!$C$11),Serviços4[COMBO],0),,COUNTIF(Serviços4[COMBO],CONCATENATE('Formulário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0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8">IF('Auditado-Cartas Circularização'!$C$11="","",OFFSET(Serviços4[[#Headers],[TIPO DE SERVIÇO_2]],MATCH(CONCATENATE('Auditado-Cartas Circularização'!$C$11,"_",'Auditado-Cartas Circularização'!$A$2,"_",'Auditado-Cartas Circularização'!$C$10),Serviços4[COMBO],0),,COUNTIF(Serviços4[COMBO],CONCATENATE('Auditado-Cartas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0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8">IF('Auditor - Cartas Circularização'!$C$11="","",OFFSET(Serviços4[[#Headers],[TIPO DE SERVIÇO_2]],MATCH(CONCATENATE('Auditor - Cartas Circularização'!$C$11,"_",'Auditor - Cartas Circularização'!$A$2,"_",'Auditor - Cartas Circularização'!$C$10),Serviços4[COMBO],0),,COUNTIF(Serviços4[COMBO],CONCATENATE('Auditor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2">IF('backup form7'!A1048576="","",OFFSET(Serviços[[#Headers],[TIPO DE SERVIÇO]],MATCH(CONCATENATE('backup form7'!$C$11,"_",'backup form7'!$A$2,"_",'backup form7'!$C$10),Serviços[COMBO],0),,COUNTIF(Serviços[COMBO],CONCATENATE('backup form7'!$C$11,"_",'backup form7'!$A$2,"_",'backup form7'!$C$10))))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1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5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7">IF('Formulário 7'!A1048576="","",OFFSET(Serviços[[#Headers],[TIPO DE SERVIÇO]],MATCH(CONCATENATE('Formulário 7'!$C$11,"_",'Formulário 7'!$A$2,"_",'Formulário 7'!$C$10),Serviços[COMBO],0),,COUNTIF(Serviços[COMBO],CONCATENATE('Formulário 7'!$C$11,"_",'Formulário 7'!$A$2,"_",'Formulário 7'!$C$10))))</definedName>
    <definedName name="Serviços_IMBARQ" localSheetId="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5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20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2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8">IF(IMBARQ!A1048576="","",OFFSET(Serviços4[[#Headers],[TIPO DE SERVIÇO_2]],MATCH(CONCATENATE(IMBARQ!$C$10,"_",IMBARQ!$A$2,"_",IMBARQ!$C$9),Serviços4[COMBO],0),,COUNTIF(Serviços4[COMBO],CONCATENATE(IMBARQ!$C$10,"_",IMBARQ!$A$2,"_",IMBARQ!$C$9))))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11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5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0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8">IF(RCF!$C$10="","",OFFSET(Serviços4[[#Headers],[TIPO DE SERVIÇO_2]],MATCH(CONCATENATE(RCF!$C$10,"_",RCF!$A$2,"_",RCF!$C$9),Serviços4[COMBO],0),,COUNTIF(Serviços4[COMBO],CONCATENATE(RCF!$C$10,"_",RCF!$A$2,"_",RCF!$C$9))))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5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7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8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8">IF('Formulário 5'!$C$11="","",OFFSET(Serviços4[[#Headers],[TIPO DE SERVIÇO_2]],MATCH(CONCATENATE('Formulário 5'!$C$11,"_",'Formulário 5'!$A$2,"_",'Formulário 5'!$C$9),Serviços4[COMBO],0),,COUNTIF(Serviços4[COMBO],CONCATENATE('Formulário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27">'Tipo de Serviço'!$A$1:$F$74</definedName>
    <definedName name="TipoServiço" localSheetId="28">'Tipo de Serviço_2'!$A$1:$F$7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6" l="1"/>
  <c r="A30" i="36"/>
  <c r="B20" i="36"/>
  <c r="B19" i="36"/>
  <c r="B18" i="36"/>
  <c r="B17" i="36"/>
  <c r="A17" i="36"/>
  <c r="B14" i="36"/>
  <c r="B13" i="36"/>
  <c r="B26" i="36"/>
  <c r="B25" i="36"/>
  <c r="B24" i="36"/>
  <c r="A24" i="36"/>
  <c r="A3" i="36"/>
  <c r="A2" i="36"/>
  <c r="B19" i="32"/>
  <c r="B18" i="32"/>
  <c r="C12" i="32"/>
  <c r="C13" i="32" a="1"/>
  <c r="C13" i="32" s="1"/>
  <c r="B35" i="35"/>
  <c r="A35" i="35"/>
  <c r="B34" i="35"/>
  <c r="A34" i="35"/>
  <c r="B33" i="35"/>
  <c r="B32" i="35"/>
  <c r="B31" i="35"/>
  <c r="A31" i="35"/>
  <c r="B30" i="35"/>
  <c r="A30" i="35"/>
  <c r="B29" i="35"/>
  <c r="A29" i="35"/>
  <c r="A32" i="35" s="1"/>
  <c r="C26" i="35"/>
  <c r="C25" i="35"/>
  <c r="C24" i="35"/>
  <c r="C23" i="35"/>
  <c r="C22" i="35"/>
  <c r="C21" i="35"/>
  <c r="C20" i="35"/>
  <c r="B18" i="35"/>
  <c r="B17" i="35"/>
  <c r="B16" i="35"/>
  <c r="A16" i="35"/>
  <c r="C13" i="35" a="1"/>
  <c r="C13" i="35" s="1"/>
  <c r="C12" i="35"/>
  <c r="A3" i="35"/>
  <c r="A2" i="35"/>
  <c r="B30" i="32"/>
  <c r="B34" i="32"/>
  <c r="C21" i="32"/>
  <c r="I7" i="34"/>
  <c r="H7" i="34"/>
  <c r="G7" i="34"/>
  <c r="I6" i="34"/>
  <c r="G6" i="34"/>
  <c r="H6" i="34" s="1"/>
  <c r="G32" i="34"/>
  <c r="I5" i="34"/>
  <c r="G5" i="34"/>
  <c r="H5" i="34" s="1"/>
  <c r="I4" i="34"/>
  <c r="G4" i="34"/>
  <c r="I3" i="34"/>
  <c r="G3" i="34"/>
  <c r="H3" i="34" s="1"/>
  <c r="O2" i="34"/>
  <c r="I2" i="34"/>
  <c r="G2" i="34"/>
  <c r="H2" i="34" s="1"/>
  <c r="A30" i="32"/>
  <c r="A36" i="32" s="1"/>
  <c r="B31" i="32"/>
  <c r="B36" i="32"/>
  <c r="B35" i="32"/>
  <c r="B32" i="32"/>
  <c r="B33" i="32"/>
  <c r="C27" i="32"/>
  <c r="C26" i="32"/>
  <c r="C25" i="32"/>
  <c r="C24" i="32"/>
  <c r="C23" i="32"/>
  <c r="C22" i="32"/>
  <c r="A17" i="32"/>
  <c r="B17" i="32"/>
  <c r="A2" i="32"/>
  <c r="A3" i="32" s="1"/>
  <c r="A27" i="17"/>
  <c r="C13" i="3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I47" i="5"/>
  <c r="I48" i="5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A33" i="17" a="1"/>
  <c r="A33" i="17" s="1"/>
  <c r="I74" i="5"/>
  <c r="I73" i="5"/>
  <c r="A2" i="17"/>
  <c r="A2" i="27"/>
  <c r="B15" i="28"/>
  <c r="A3" i="17" s="1"/>
  <c r="I70" i="5"/>
  <c r="I71" i="5"/>
  <c r="I72" i="5"/>
  <c r="I69" i="5"/>
  <c r="I67" i="5"/>
  <c r="I68" i="5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H66" i="5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A38" i="35" l="1"/>
  <c r="A33" i="35"/>
  <c r="A39" i="32"/>
  <c r="H4" i="34"/>
  <c r="K4" i="34" s="1" a="1"/>
  <c r="K4" i="34" s="1"/>
  <c r="A34" i="32"/>
  <c r="A35" i="32"/>
  <c r="A32" i="32"/>
  <c r="A31" i="32"/>
  <c r="A33" i="32"/>
  <c r="C35" i="3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<sst xmlns="http://schemas.openxmlformats.org/spreadsheetml/2006/main" count="99645" uniqueCount="362">
  <si>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</si>
  <si>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</si>
  <si>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</si>
  <si>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</si>
  <si>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</si>
  <si>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</si>
  <si>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</si>
  <si>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</si>
  <si>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</si>
  <si>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</si>
  <si>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</si>
  <si>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</si>
  <si>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</si>
  <si>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</si>
  <si>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</si>
  <si>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</si>
  <si>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</si>
  <si>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</si>
  <si>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</si>
  <si>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</si>
  <si>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</si>
  <si>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</si>
  <si>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</si>
  <si>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</si>
  <si>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</si>
  <si>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</si>
  <si>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</si>
  <si>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</si>
  <si>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</si>
  <si>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</si>
  <si>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</si>
  <si>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</si>
  <si>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</si>
  <si>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</si>
  <si>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</si>
  <si>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</si>
  <si>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</si>
  <si>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</si>
  <si>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</si>
  <si>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</si>
  <si>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</si>
  <si>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</si>
  <si>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</si>
  <si>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</si>
  <si>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</si>
  <si>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</si>
  <si>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</si>
  <si>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</si>
  <si>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</si>
  <si>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</si>
  <si>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</si>
  <si>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</si>
  <si>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</si>
  <si>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</si>
  <si>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</si>
  <si>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</si>
  <si>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</si>
  <si>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</si>
  <si>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</si>
  <si>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</si>
  <si>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</si>
  <si>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</si>
  <si>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</si>
  <si>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</si>
  <si>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</si>
  <si>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</si>
  <si>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</si>
  <si>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</si>
  <si>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</si>
  <si>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</si>
  <si>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</si>
  <si>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</si>
  <si>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</si>
  <si>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</si>
  <si>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</si>
  <si>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</si>
  <si>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</si>
  <si>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</si>
  <si>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</si>
  <si>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</si>
  <si>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</si>
  <si>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</si>
  <si>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</si>
  <si>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</si>
  <si>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</si>
  <si>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</si>
  <si>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</si>
  <si>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</si>
  <si>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</si>
  <si>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</si>
  <si>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</si>
  <si>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</si>
  <si>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</si>
  <si>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</si>
  <si>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</si>
  <si>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</si>
  <si>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</si>
  <si>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</si>
  <si>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</si>
  <si>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</si>
  <si>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</si>
  <si>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</si>
  <si>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</si>
  <si>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</si>
  <si>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</si>
  <si>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</si>
  <si>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</si>
  <si>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</si>
  <si>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</si>
  <si>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</si>
  <si>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</si>
  <si>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</si>
  <si>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</si>
  <si>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</si>
  <si>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</si>
  <si>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</si>
  <si>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</si>
  <si>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</si>
  <si>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</si>
  <si>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</si>
  <si>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</si>
  <si>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</si>
  <si>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</si>
  <si>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</si>
  <si>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</si>
  <si>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</si>
  <si>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</si>
  <si>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</si>
  <si>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</si>
  <si>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</si>
  <si>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</si>
  <si>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</si>
  <si>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</si>
  <si>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</si>
  <si>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</si>
  <si>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</si>
  <si>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</si>
  <si>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</si>
  <si>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</si>
  <si>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</si>
  <si>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</si>
  <si>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</si>
  <si>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</si>
  <si>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</si>
  <si>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</si>
  <si>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</si>
  <si>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</si>
  <si>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</si>
  <si>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</si>
  <si>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</si>
  <si>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</si>
  <si>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</si>
  <si>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</si>
  <si>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</si>
  <si>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</si>
  <si>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</si>
  <si>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</si>
  <si>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</si>
  <si>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</si>
  <si>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</si>
  <si>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</si>
  <si>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</si>
  <si>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</si>
  <si>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</si>
  <si>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</si>
  <si>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</si>
  <si>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</si>
  <si>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</si>
  <si>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</si>
  <si>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</si>
  <si>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</si>
  <si>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</si>
  <si>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</si>
  <si>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</si>
  <si>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</si>
  <si>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</si>
  <si>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</si>
  <si>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</si>
  <si>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</si>
  <si>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</si>
  <si>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</si>
  <si>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</si>
  <si>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</si>
  <si>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</si>
  <si>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</si>
  <si>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</si>
  <si>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</si>
  <si>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</si>
  <si>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</si>
  <si>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</si>
  <si>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</si>
  <si>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</si>
  <si>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</si>
  <si>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</si>
  <si>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</si>
  <si>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</si>
  <si>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</si>
  <si>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</si>
  <si>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</si>
  <si>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</si>
  <si>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</si>
  <si>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</si>
  <si>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</si>
  <si>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</si>
  <si>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</si>
  <si>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</si>
  <si>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</si>
  <si>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</si>
  <si>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</si>
  <si>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</si>
  <si>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</si>
  <si>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</si>
  <si>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</si>
  <si>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</si>
  <si>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</si>
  <si>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</si>
  <si>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</si>
  <si>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</si>
  <si>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</si>
  <si>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</si>
  <si>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</si>
  <si>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</si>
  <si>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</si>
  <si>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</si>
  <si>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</si>
  <si>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</si>
  <si>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</si>
  <si>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</si>
  <si>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</si>
  <si>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</si>
  <si>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</si>
  <si>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</si>
  <si>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</si>
  <si>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</si>
  <si>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</si>
  <si>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</si>
  <si>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</si>
  <si>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</si>
  <si>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</si>
  <si>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</si>
  <si>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</si>
  <si>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</si>
  <si>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</si>
  <si>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</si>
  <si>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</si>
  <si>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</si>
  <si>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</si>
  <si>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</si>
  <si>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</si>
  <si>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</si>
  <si>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</si>
  <si>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</si>
  <si>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</si>
  <si>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</si>
  <si>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</si>
  <si>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</si>
  <si>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</si>
  <si>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</si>
  <si>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</si>
  <si>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</si>
  <si>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</si>
  <si>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</si>
  <si>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</si>
  <si>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</si>
  <si>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</si>
  <si>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</si>
  <si>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</si>
  <si>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</si>
  <si>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</si>
  <si>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</si>
  <si>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</si>
  <si>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</si>
  <si>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</si>
  <si>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</si>
  <si>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</si>
  <si>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</si>
  <si>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</si>
  <si>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</si>
  <si>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</si>
  <si>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</si>
  <si>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</si>
  <si>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</si>
  <si>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</si>
  <si>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</si>
  <si>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</si>
  <si>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</si>
  <si>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</si>
  <si>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</si>
  <si>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</si>
  <si>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</si>
  <si>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</si>
  <si>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</si>
  <si>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</si>
  <si>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</si>
  <si>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</si>
  <si>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</si>
  <si>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</si>
  <si>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</si>
  <si>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</si>
  <si>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</si>
  <si>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r>
      <t xml:space="preserve">E-watcher 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</si>
  <si>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t>Formulário 6</t>
  </si>
  <si>
    <t>Gestores, Administradores, Clientes Institucionais, Emissores, Securitizadoras, Agentes Fiduciários, Escrituradores e Custodiantes do Emissor, Auditores Independentes</t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</si>
  <si>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</si>
  <si>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</si>
  <si>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</si>
  <si>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</si>
  <si>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</si>
  <si>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</si>
  <si>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</si>
  <si>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</si>
  <si>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</si>
  <si>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</si>
  <si>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</si>
  <si>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</si>
  <si>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</si>
  <si>
    <t>Entidade Balcão (ENTB)</t>
  </si>
  <si>
    <t>Informe contato financeiro*</t>
  </si>
  <si>
    <t>* Esse serviço ainda não é tarifado e quando tivermos uma Politica Comercial os participantes que estiverem utilizando a solução poderão validar o modelo de tarifação a ser utilizado.</t>
  </si>
  <si>
    <t>Informe contato do usuário privilegiado</t>
  </si>
  <si>
    <t>Formulário 7</t>
  </si>
  <si>
    <t>Nome do privilegiado</t>
  </si>
  <si>
    <t>DE/PARA SERVIÇOS x PERFIL  --  B U L A</t>
  </si>
  <si>
    <t>Agrupamento de Tarifação (NTE)</t>
  </si>
  <si>
    <t>Cadastro Fundos de Investimentos</t>
  </si>
  <si>
    <t>Cartas de Circularização - Cliente Auditado</t>
  </si>
  <si>
    <r>
      <t>Confor</t>
    </r>
    <r>
      <rPr>
        <b/>
        <sz val="10"/>
        <color theme="1" tint="0.34998626667073579"/>
        <rFont val="Arial"/>
        <family val="2"/>
      </rPr>
      <t xml:space="preserve">me serviço,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deseja ter acesso</t>
    </r>
  </si>
  <si>
    <t>Informações adicionais, conforme Politica Comercial do iMercado 2024, esse serviço possui uma tarifação de R$ 312,69/mês, em Produção</t>
  </si>
  <si>
    <t>Consulte e realize o agrupamento de fundos para conseguir diferenciação de Tarifação - Nova Tarifação de Equities</t>
  </si>
  <si>
    <t>[PRODUÇÃO] Liberação de Acesso Privilegiado Internet</t>
  </si>
  <si>
    <t>[CERTIFICAÇÃO] iMercado - Liberação de Acesso Privilegiado Internet - CSNET</t>
  </si>
  <si>
    <t>TIPO DE SERVIÇO_2</t>
  </si>
  <si>
    <t>PNP (Corretas/Executoras), PL (Carrying Participant)</t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</si>
  <si>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Corretoras</t>
    </r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</si>
  <si>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Gestores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</si>
  <si>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Clientes Auditados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</si>
  <si>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Auditorias Independentes</t>
    </r>
  </si>
  <si>
    <r>
      <t>Eventos Corporativos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</si>
  <si>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Duplicatas </t>
    </r>
    <r>
      <rPr>
        <b/>
        <sz val="12"/>
        <color rgb="FFFFC000"/>
        <rFont val="Aptos Narrow"/>
        <family val="2"/>
        <scheme val="minor"/>
      </rPr>
      <t>(NOVO ITEM!)</t>
    </r>
  </si>
  <si>
    <t>Documento CPF</t>
  </si>
  <si>
    <r>
      <rPr>
        <b/>
        <sz val="10"/>
        <color theme="1" tint="0.34998626667073579"/>
        <rFont val="Arial"/>
        <family val="2"/>
      </rPr>
      <t xml:space="preserve">Informe contato para </t>
    </r>
    <r>
      <rPr>
        <b/>
        <sz val="10"/>
        <color rgb="FFC49500"/>
        <rFont val="Arial"/>
        <family val="2"/>
      </rPr>
      <t xml:space="preserve">acompanhamento </t>
    </r>
    <r>
      <rPr>
        <b/>
        <sz val="10"/>
        <color theme="1" tint="0.34998626667073579"/>
        <rFont val="Arial"/>
        <family val="2"/>
      </rPr>
      <t>da solicitação</t>
    </r>
  </si>
  <si>
    <r>
      <t>Confor</t>
    </r>
    <r>
      <rPr>
        <b/>
        <sz val="10"/>
        <color theme="1" tint="0.34998626667073579"/>
        <rFont val="Arial"/>
        <family val="2"/>
      </rPr>
      <t xml:space="preserve">me serviço desejado,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a B3 deve liberar para sua instituição</t>
    </r>
  </si>
  <si>
    <t>Formulário 8</t>
  </si>
  <si>
    <r>
      <rPr>
        <sz val="11"/>
        <color theme="0"/>
        <rFont val="Aptos Narrow"/>
        <family val="2"/>
        <scheme val="minor"/>
      </rPr>
      <t>Formulário 8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rgb="FFFFC000"/>
        <rFont val="Aptos Narrow"/>
        <family val="2"/>
        <scheme val="minor"/>
      </rPr>
      <t>(NOVO FORMULÁRIO!)</t>
    </r>
  </si>
  <si>
    <t>Custodiante</t>
  </si>
  <si>
    <r>
      <t xml:space="preserve">Portabilidade de Investimentos (STVM) - </t>
    </r>
    <r>
      <rPr>
        <b/>
        <sz val="12"/>
        <color rgb="FF002060"/>
        <rFont val="Aptos Narrow"/>
        <family val="2"/>
        <scheme val="minor"/>
      </rPr>
      <t>Custodiantes</t>
    </r>
  </si>
  <si>
    <t>Receba e trascione informações referentes à portabilidade de investimentos - STVM</t>
  </si>
  <si>
    <t>Portabilidade de Investimento (STVM)</t>
  </si>
  <si>
    <t>IMBW (Portal iMercado)</t>
  </si>
  <si>
    <t>Informe contato do usuário técnico</t>
  </si>
  <si>
    <t>RCB</t>
  </si>
  <si>
    <t>VPN lan to lan</t>
  </si>
  <si>
    <t>Conexão STV</t>
  </si>
  <si>
    <t>Meio de Acesso STVM</t>
  </si>
  <si>
    <r>
      <t xml:space="preserve">Escolha a </t>
    </r>
    <r>
      <rPr>
        <b/>
        <sz val="10"/>
        <color rgb="FF666666"/>
        <rFont val="Arial"/>
        <family val="2"/>
      </rPr>
      <t>categoria</t>
    </r>
    <r>
      <rPr>
        <sz val="10"/>
        <color rgb="FF666666"/>
        <rFont val="Arial"/>
        <family val="2"/>
      </rPr>
      <t xml:space="preserve"> da Instituição</t>
    </r>
  </si>
  <si>
    <r>
      <t xml:space="preserve">Escolha o </t>
    </r>
    <r>
      <rPr>
        <b/>
        <sz val="10"/>
        <color rgb="FF666666"/>
        <rFont val="Arial"/>
        <family val="2"/>
      </rPr>
      <t>meio de acesso</t>
    </r>
  </si>
  <si>
    <r>
      <t xml:space="preserve">Escolha a </t>
    </r>
    <r>
      <rPr>
        <b/>
        <sz val="10"/>
        <color rgb="FF666666"/>
        <rFont val="Arial"/>
        <family val="2"/>
      </rPr>
      <t>conectividade</t>
    </r>
  </si>
  <si>
    <r>
      <t xml:space="preserve">Escolha o </t>
    </r>
    <r>
      <rPr>
        <b/>
        <sz val="10"/>
        <color rgb="FF666666"/>
        <rFont val="Arial"/>
        <family val="2"/>
      </rPr>
      <t>Grupo de Serviço</t>
    </r>
  </si>
  <si>
    <r>
      <t xml:space="preserve">Escolha qual a </t>
    </r>
    <r>
      <rPr>
        <b/>
        <sz val="10"/>
        <color rgb="FF666666"/>
        <rFont val="Arial"/>
        <family val="2"/>
      </rPr>
      <t>conexão</t>
    </r>
    <r>
      <rPr>
        <sz val="10"/>
        <color rgb="FF666666"/>
        <rFont val="Arial"/>
        <family val="2"/>
      </rPr>
      <t xml:space="preserve"> de acesso</t>
    </r>
  </si>
  <si>
    <r>
      <rPr>
        <b/>
        <sz val="10"/>
        <color rgb="FF666666"/>
        <rFont val="Arial"/>
        <family val="2"/>
      </rPr>
      <t>Selecione</t>
    </r>
    <r>
      <rPr>
        <sz val="10"/>
        <color rgb="FF666666"/>
        <rFont val="Arial"/>
        <family val="2"/>
      </rPr>
      <t xml:space="preserve"> o nome do serviço</t>
    </r>
  </si>
  <si>
    <t>Atualmente, gratuito</t>
  </si>
  <si>
    <t>Caso o meio de acesso seja IMBW, selecione perfil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</si>
</sst>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3"/>
      <name val="Aptos Narrow"/>
      <family val="2"/>
      <scheme val="minor"/>
    </font>
    <font>
      <b/>
      <sz val="10"/>
      <color rgb="FF002060"/>
      <name val="Arial"/>
      <family val="2"/>
    </font>
    <font>
      <sz val="8"/>
      <color rgb="FF002060"/>
      <name val="Segoe UI"/>
      <family val="2"/>
    </font>
    <font>
      <b/>
      <sz val="11"/>
      <color theme="0"/>
      <name val="Aptos Narrow"/>
      <family val="2"/>
      <scheme val="minor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9"/>
      <color rgb="FF40444D"/>
      <name val="Arial"/>
      <family val="2"/>
    </font>
    <font>
      <b/>
      <sz val="12"/>
      <color rgb="FF002060"/>
      <name val="Aptos Narrow"/>
      <family val="2"/>
      <scheme val="minor"/>
    </font>
    <font>
      <b/>
      <sz val="10"/>
      <color rgb="FFC49500"/>
      <name val="Arial"/>
      <family val="2"/>
    </font>
    <font>
      <sz val="10"/>
      <color theme="1" tint="0.34998626667073579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3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5" borderId="6" xfId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left" vertical="center"/>
    </xf>
    <xf numFmtId="0" fontId="0" fillId="16" borderId="6" xfId="0" applyFill="1" applyBorder="1" applyAlignment="1">
      <alignment horizontal="center" vertical="center" wrapText="1"/>
    </xf>
    <xf numFmtId="0" fontId="0" fillId="10" borderId="9" xfId="0" applyFill="1" applyBorder="1"/>
    <xf numFmtId="0" fontId="26" fillId="2" borderId="0" xfId="0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vertical="center"/>
    </xf>
    <xf numFmtId="0" fontId="12" fillId="17" borderId="0" xfId="0" applyFont="1" applyFill="1"/>
    <xf numFmtId="0" fontId="12" fillId="17" borderId="0" xfId="0" applyFont="1" applyFill="1" applyAlignment="1">
      <alignment wrapText="1"/>
    </xf>
    <xf numFmtId="0" fontId="33" fillId="0" borderId="0" xfId="0" applyFont="1"/>
    <xf numFmtId="0" fontId="30" fillId="18" borderId="9" xfId="0" applyFont="1" applyFill="1" applyBorder="1"/>
    <xf numFmtId="0" fontId="30" fillId="18" borderId="11" xfId="0" applyFont="1" applyFill="1" applyBorder="1"/>
    <xf numFmtId="0" fontId="0" fillId="9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19" borderId="6" xfId="0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0" fillId="10" borderId="23" xfId="0" applyFill="1" applyBorder="1"/>
    <xf numFmtId="0" fontId="0" fillId="0" borderId="23" xfId="0" applyBorder="1"/>
    <xf numFmtId="0" fontId="13" fillId="14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</cellXfs>
  <cellStyles count="2">
    <cellStyle name="Hiperlink" xfId="1" builtinId="8"/>
    <cellStyle name="Normal" xfId="0" builtinId="0"/>
  </cellStyles>
  <dxfs count="26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C49500"/>
      <color rgb="FFF1C577"/>
      <color rgb="FFFFFFCC"/>
      <color rgb="FFFF7575"/>
      <color rgb="FFED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microsoft.com/office/2023/09/relationships/Python" Target="pyth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3259075</xdr:colOff>
      <xdr:row>3</xdr:row>
      <xdr:rowOff>15240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28</xdr:row>
      <xdr:rowOff>167640</xdr:rowOff>
    </xdr:from>
    <xdr:to>
      <xdr:col>6</xdr:col>
      <xdr:colOff>3329940</xdr:colOff>
      <xdr:row>29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3402330</xdr:colOff>
      <xdr:row>0</xdr:row>
      <xdr:rowOff>1</xdr:rowOff>
    </xdr:from>
    <xdr:to>
      <xdr:col>2</xdr:col>
      <xdr:colOff>3756280</xdr:colOff>
      <xdr:row>1</xdr:row>
      <xdr:rowOff>129541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03AC4C5-3CCB-4436-B40A-0E76724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3200400</xdr:colOff>
      <xdr:row>0</xdr:row>
      <xdr:rowOff>182880</xdr:rowOff>
    </xdr:from>
    <xdr:to>
      <xdr:col>2</xdr:col>
      <xdr:colOff>3369945</xdr:colOff>
      <xdr:row>1</xdr:row>
      <xdr:rowOff>116205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A21357-5F6F-4CD0-8883-EEF1C1F9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48700" y="180975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7620</xdr:rowOff>
        </xdr:from>
        <xdr:to>
          <xdr:col>0</xdr:col>
          <xdr:colOff>243840</xdr:colOff>
          <xdr:row>37</xdr:row>
          <xdr:rowOff>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2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1356360</xdr:colOff>
          <xdr:row>24</xdr:row>
          <xdr:rowOff>15240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2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1356360</xdr:colOff>
          <xdr:row>26</xdr:row>
          <xdr:rowOff>38100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2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167640</xdr:rowOff>
        </xdr:from>
        <xdr:to>
          <xdr:col>1</xdr:col>
          <xdr:colOff>1356360</xdr:colOff>
          <xdr:row>25</xdr:row>
          <xdr:rowOff>22860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2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1356360</xdr:colOff>
          <xdr:row>23</xdr:row>
          <xdr:rowOff>15240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2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160020</xdr:rowOff>
        </xdr:from>
        <xdr:to>
          <xdr:col>1</xdr:col>
          <xdr:colOff>1356360</xdr:colOff>
          <xdr:row>22</xdr:row>
          <xdr:rowOff>15240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2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152400</xdr:rowOff>
        </xdr:from>
        <xdr:to>
          <xdr:col>1</xdr:col>
          <xdr:colOff>1356360</xdr:colOff>
          <xdr:row>21</xdr:row>
          <xdr:rowOff>15240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2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0</xdr:rowOff>
        </xdr:from>
        <xdr:to>
          <xdr:col>1</xdr:col>
          <xdr:colOff>1356360</xdr:colOff>
          <xdr:row>20</xdr:row>
          <xdr:rowOff>60960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2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2910840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2992755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1</xdr:row>
      <xdr:rowOff>209550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7620</xdr:rowOff>
        </xdr:from>
        <xdr:to>
          <xdr:col>0</xdr:col>
          <xdr:colOff>251460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5634990</xdr:colOff>
      <xdr:row>0</xdr:row>
      <xdr:rowOff>28576</xdr:rowOff>
    </xdr:from>
    <xdr:to>
      <xdr:col>2</xdr:col>
      <xdr:colOff>5981320</xdr:colOff>
      <xdr:row>1</xdr:row>
      <xdr:rowOff>171451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B820DF-6324-4DCB-BA1F-38102364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290" y="28576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5429250</xdr:colOff>
      <xdr:row>0</xdr:row>
      <xdr:rowOff>190500</xdr:rowOff>
    </xdr:from>
    <xdr:to>
      <xdr:col>2</xdr:col>
      <xdr:colOff>5602605</xdr:colOff>
      <xdr:row>1</xdr:row>
      <xdr:rowOff>129540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13896E-B777-454F-A751-D353A10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877550" y="190500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37</xdr:row>
          <xdr:rowOff>7620</xdr:rowOff>
        </xdr:from>
        <xdr:to>
          <xdr:col>0</xdr:col>
          <xdr:colOff>251460</xdr:colOff>
          <xdr:row>38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160020</xdr:rowOff>
        </xdr:from>
        <xdr:to>
          <xdr:col>1</xdr:col>
          <xdr:colOff>1341120</xdr:colOff>
          <xdr:row>25</xdr:row>
          <xdr:rowOff>22860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7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25</xdr:row>
          <xdr:rowOff>167640</xdr:rowOff>
        </xdr:from>
        <xdr:to>
          <xdr:col>1</xdr:col>
          <xdr:colOff>1341120</xdr:colOff>
          <xdr:row>27</xdr:row>
          <xdr:rowOff>38100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7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1341120</xdr:colOff>
          <xdr:row>26</xdr:row>
          <xdr:rowOff>30480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7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1341120</xdr:colOff>
          <xdr:row>24</xdr:row>
          <xdr:rowOff>22860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7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1341120</xdr:colOff>
          <xdr:row>23</xdr:row>
          <xdr:rowOff>22860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7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152400</xdr:rowOff>
        </xdr:from>
        <xdr:to>
          <xdr:col>1</xdr:col>
          <xdr:colOff>1341120</xdr:colOff>
          <xdr:row>22</xdr:row>
          <xdr:rowOff>15240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7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0</xdr:rowOff>
        </xdr:from>
        <xdr:to>
          <xdr:col>1</xdr:col>
          <xdr:colOff>1341120</xdr:colOff>
          <xdr:row>21</xdr:row>
          <xdr:rowOff>45720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7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7238FAD-E69D-47AA-BF86-BB4B3352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6675"/>
          <a:ext cx="361570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6062B-2372-444A-9B19-0F8A7F17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1350" y="304800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2A00F-AF10-458D-8527-5A4A8888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4690" y="304800"/>
          <a:ext cx="16192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macro="" textlink="">
          <xdr:nvSpPr>
            <xdr:cNvPr id="95233" name="Check Box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8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15</xdr:row>
          <xdr:rowOff>53340</xdr:rowOff>
        </xdr:from>
        <xdr:to>
          <xdr:col>1</xdr:col>
          <xdr:colOff>1295400</xdr:colOff>
          <xdr:row>15</xdr:row>
          <xdr:rowOff>281940</xdr:rowOff>
        </xdr:to>
        <xdr:sp macro="" textlink="">
          <xdr:nvSpPr>
            <xdr:cNvPr id="95236" name="Check Box 4" hidden="1">
              <a:extLst>
                <a:ext uri="{63B3BB69-23CF-44E3-9099-C40C66FF867C}">
                  <a14:compatExt spid="_x0000_s95236"/>
                </a:ext>
                <a:ext uri="{FF2B5EF4-FFF2-40B4-BE49-F238E27FC236}">
                  <a16:creationId xmlns:a16="http://schemas.microsoft.com/office/drawing/2014/main" id="{0902BA5E-16D8-4D8E-B4DA-B924FD485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4" totalsRowShown="0" headerRowDxfId="25">
  <autoFilter ref="A1:B64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4" totalsRowShown="0" headerRowDxfId="24">
  <autoFilter ref="A1:I74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23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22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B831A-63FA-4884-AA05-F85C32F052FA}" name="Serviços4" displayName="Serviços4" ref="A1:I7" totalsRowShown="0" headerRowDxfId="21">
  <autoFilter ref="A1:I7" xr:uid="{34ECB5B2-E47A-4713-BB65-7D53D4252103}"/>
  <tableColumns count="9">
    <tableColumn id="1" xr3:uid="{B823A726-91A1-483F-833A-892E3D213EFE}" name="TIPO DE SERVIÇO_2"/>
    <tableColumn id="6" xr3:uid="{B87AE55D-3F95-4FB0-9106-B66767E861F0}" name="CONECTIVIDADE"/>
    <tableColumn id="9" xr3:uid="{E85AF459-B1D8-44A2-9E6F-016B073C35E7}" name="Perfil Cadastro"/>
    <tableColumn id="5" xr3:uid="{1156DEFE-D57F-4CF5-876A-64AA1617CB5A}" name="PERFIL"/>
    <tableColumn id="2" xr3:uid="{93595B55-FF6E-4DF5-A66C-C2F6C48D5209}" name="GRUPO DE SERVIÇO"/>
    <tableColumn id="3" xr3:uid="{39F47E31-837B-4C3B-A249-6F3DA018E761}" name="PRODUTO"/>
    <tableColumn id="4" xr3:uid="{6C2FB71E-0273-4F2A-9C8D-301C296D30E6}" name="COMBO" dataDxfId="20">
      <calculatedColumnFormula>CONCATENATE(Serviços4[[#This Row],[GRUPO DE SERVIÇO]],"_",Serviços4[[#This Row],[PRODUTO]],"_",Serviços4[[#This Row],[CONECTIVIDADE]])</calculatedColumnFormula>
    </tableColumn>
    <tableColumn id="7" xr3:uid="{A8F80F77-E7E2-4EE6-9072-159512EA9639}" name="LINK PERFIL" dataDxfId="19">
      <calculatedColumnFormula>_xlfn.CONCAT(Serviços4[[#This Row],[COMBO]],"_",Serviços4[[#This Row],[TIPO DE SERVIÇO_2]])</calculatedColumnFormula>
    </tableColumn>
    <tableColumn id="8" xr3:uid="{9B5F113A-315C-45D6-B7A9-C12596467F22}" name="Coluna1">
      <calculatedColumnFormula>Serviços4[[#This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2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37"/>
  <sheetViews>
    <sheetView tabSelected="1" zoomScale="74" zoomScaleNormal="80" workbookViewId="0">
      <pane ySplit="5" topLeftCell="A6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2.77734375" style="1" customWidth="1"/>
    <col min="2" max="2" width="16.5546875" style="1" customWidth="1"/>
    <col min="3" max="3" width="60.55468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88" t="s">
        <v>98</v>
      </c>
      <c r="C3" s="88"/>
      <c r="D3" s="88"/>
      <c r="E3" s="88"/>
      <c r="F3" s="88"/>
      <c r="G3" s="88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82</v>
      </c>
      <c r="C5" s="29" t="s">
        <v>214</v>
      </c>
      <c r="D5" s="29" t="s">
        <v>232</v>
      </c>
      <c r="E5" s="13" t="s">
        <v>68</v>
      </c>
      <c r="F5" s="13" t="s">
        <v>79</v>
      </c>
      <c r="G5" s="13" t="s">
        <v>75</v>
      </c>
    </row>
    <row r="6" spans="2:7" ht="70.2" customHeight="1" x14ac:dyDescent="0.3">
      <c r="B6" s="87" t="s">
        <v>71</v>
      </c>
      <c r="C6" s="28" t="s">
        <v>0</v>
      </c>
      <c r="D6" s="58" t="s">
        <v>307</v>
      </c>
      <c r="E6" s="17" t="s">
        <v>86</v>
      </c>
      <c r="F6" s="17" t="s">
        <v>80</v>
      </c>
      <c r="G6" s="17" t="s">
        <v>310</v>
      </c>
    </row>
    <row r="7" spans="2:7" ht="57.6" customHeight="1" x14ac:dyDescent="0.3">
      <c r="B7" s="87"/>
      <c r="C7" s="55" t="s">
        <v>338</v>
      </c>
      <c r="D7" s="58" t="s">
        <v>307</v>
      </c>
      <c r="E7" s="56" t="s">
        <v>270</v>
      </c>
      <c r="F7" s="56" t="s">
        <v>272</v>
      </c>
      <c r="G7" s="57" t="s">
        <v>69</v>
      </c>
    </row>
    <row r="8" spans="2:7" ht="92.4" customHeight="1" x14ac:dyDescent="0.3">
      <c r="B8" s="87"/>
      <c r="C8" s="55" t="s">
        <v>337</v>
      </c>
      <c r="D8" s="58" t="s">
        <v>307</v>
      </c>
      <c r="E8" s="56" t="s">
        <v>280</v>
      </c>
      <c r="F8" s="56" t="s">
        <v>272</v>
      </c>
      <c r="G8" s="57" t="s">
        <v>69</v>
      </c>
    </row>
    <row r="9" spans="2:7" ht="56.4" customHeight="1" x14ac:dyDescent="0.3">
      <c r="B9" s="87"/>
      <c r="C9" s="28" t="s">
        <v>64</v>
      </c>
      <c r="D9" s="58" t="s">
        <v>307</v>
      </c>
      <c r="E9" s="17" t="s">
        <v>87</v>
      </c>
      <c r="F9" s="17" t="s">
        <v>88</v>
      </c>
      <c r="G9" s="18" t="s">
        <v>69</v>
      </c>
    </row>
    <row r="10" spans="2:7" ht="58.2" customHeight="1" x14ac:dyDescent="0.3">
      <c r="B10" s="87"/>
      <c r="C10" s="28" t="s">
        <v>9</v>
      </c>
      <c r="D10" s="58" t="s">
        <v>307</v>
      </c>
      <c r="E10" s="17" t="s">
        <v>66</v>
      </c>
      <c r="F10" s="17" t="s">
        <v>90</v>
      </c>
      <c r="G10" s="18" t="s">
        <v>67</v>
      </c>
    </row>
    <row r="11" spans="2:7" ht="49.8" customHeight="1" x14ac:dyDescent="0.3">
      <c r="B11" s="87"/>
      <c r="C11" s="28" t="s">
        <v>336</v>
      </c>
      <c r="D11" s="58" t="s">
        <v>307</v>
      </c>
      <c r="E11" s="17" t="s">
        <v>170</v>
      </c>
      <c r="F11" s="17" t="s">
        <v>303</v>
      </c>
      <c r="G11" s="18" t="s">
        <v>69</v>
      </c>
    </row>
    <row r="12" spans="2:7" ht="64.8" customHeight="1" x14ac:dyDescent="0.3">
      <c r="B12" s="87"/>
      <c r="C12" s="28" t="s">
        <v>335</v>
      </c>
      <c r="D12" s="58" t="s">
        <v>307</v>
      </c>
      <c r="E12" s="17" t="s">
        <v>171</v>
      </c>
      <c r="F12" s="17" t="s">
        <v>306</v>
      </c>
      <c r="G12" s="18" t="s">
        <v>69</v>
      </c>
    </row>
    <row r="13" spans="2:7" ht="49.2" customHeight="1" x14ac:dyDescent="0.3">
      <c r="B13" s="87"/>
      <c r="C13" s="28" t="s">
        <v>91</v>
      </c>
      <c r="D13" s="58" t="s">
        <v>307</v>
      </c>
      <c r="E13" s="17" t="s">
        <v>92</v>
      </c>
      <c r="F13" s="17" t="s">
        <v>93</v>
      </c>
      <c r="G13" s="18" t="s">
        <v>69</v>
      </c>
    </row>
    <row r="14" spans="2:7" ht="100.8" customHeight="1" x14ac:dyDescent="0.3">
      <c r="B14" s="87"/>
      <c r="C14" s="28" t="s">
        <v>33</v>
      </c>
      <c r="D14" s="49" t="s">
        <v>234</v>
      </c>
      <c r="E14" s="17" t="s">
        <v>89</v>
      </c>
      <c r="F14" s="17" t="s">
        <v>302</v>
      </c>
      <c r="G14" s="17" t="s">
        <v>311</v>
      </c>
    </row>
    <row r="15" spans="2:7" ht="43.2" hidden="1" x14ac:dyDescent="0.3">
      <c r="B15" s="84" t="s">
        <v>72</v>
      </c>
      <c r="C15" s="21" t="s">
        <v>73</v>
      </c>
      <c r="D15" s="50"/>
      <c r="E15" s="17" t="s">
        <v>195</v>
      </c>
      <c r="F15" s="17" t="s">
        <v>94</v>
      </c>
      <c r="G15" s="17" t="s">
        <v>95</v>
      </c>
    </row>
    <row r="16" spans="2:7" ht="43.2" hidden="1" x14ac:dyDescent="0.3">
      <c r="B16" s="84"/>
      <c r="C16" s="21" t="s">
        <v>97</v>
      </c>
      <c r="D16" s="50"/>
      <c r="E16" s="17" t="s">
        <v>196</v>
      </c>
      <c r="F16" s="17" t="s">
        <v>187</v>
      </c>
      <c r="G16" s="17" t="s">
        <v>96</v>
      </c>
    </row>
    <row r="17" spans="2:7" ht="66" customHeight="1" x14ac:dyDescent="0.3">
      <c r="B17" s="84"/>
      <c r="C17" s="28" t="s">
        <v>74</v>
      </c>
      <c r="D17" s="51" t="s">
        <v>235</v>
      </c>
      <c r="E17" s="17" t="s">
        <v>147</v>
      </c>
      <c r="F17" s="17" t="s">
        <v>94</v>
      </c>
      <c r="G17" s="17" t="s">
        <v>312</v>
      </c>
    </row>
    <row r="18" spans="2:7" ht="66" customHeight="1" x14ac:dyDescent="0.3">
      <c r="B18" s="84"/>
      <c r="C18" s="28" t="s">
        <v>334</v>
      </c>
      <c r="D18" s="58" t="s">
        <v>307</v>
      </c>
      <c r="E18" s="17" t="s">
        <v>119</v>
      </c>
      <c r="F18" s="73" t="s">
        <v>272</v>
      </c>
      <c r="G18" s="18" t="s">
        <v>69</v>
      </c>
    </row>
    <row r="19" spans="2:7" ht="66" customHeight="1" x14ac:dyDescent="0.3">
      <c r="B19" s="84"/>
      <c r="C19" s="28" t="s">
        <v>333</v>
      </c>
      <c r="D19" s="72" t="s">
        <v>236</v>
      </c>
      <c r="E19" s="17" t="s">
        <v>119</v>
      </c>
      <c r="F19" s="73" t="s">
        <v>332</v>
      </c>
      <c r="G19" s="18" t="s">
        <v>69</v>
      </c>
    </row>
    <row r="20" spans="2:7" ht="43.2" hidden="1" x14ac:dyDescent="0.3">
      <c r="B20" s="84"/>
      <c r="C20" s="27" t="s">
        <v>76</v>
      </c>
      <c r="D20" s="27"/>
      <c r="E20" s="17" t="s">
        <v>218</v>
      </c>
      <c r="F20" s="17" t="s">
        <v>187</v>
      </c>
      <c r="G20" s="18"/>
    </row>
    <row r="21" spans="2:7" ht="28.8" hidden="1" x14ac:dyDescent="0.3">
      <c r="B21" s="84"/>
      <c r="C21" s="21" t="s">
        <v>77</v>
      </c>
      <c r="D21" s="21"/>
      <c r="E21" s="17" t="s">
        <v>202</v>
      </c>
      <c r="F21" s="17" t="s">
        <v>94</v>
      </c>
      <c r="G21" s="18" t="s">
        <v>69</v>
      </c>
    </row>
    <row r="22" spans="2:7" ht="59.4" customHeight="1" x14ac:dyDescent="0.3">
      <c r="B22" s="84"/>
      <c r="C22" s="28" t="s">
        <v>345</v>
      </c>
      <c r="D22" s="80" t="s">
        <v>343</v>
      </c>
      <c r="E22" s="17" t="s">
        <v>346</v>
      </c>
      <c r="F22" s="81" t="s">
        <v>344</v>
      </c>
      <c r="G22" s="18" t="s">
        <v>360</v>
      </c>
    </row>
    <row r="23" spans="2:7" hidden="1" x14ac:dyDescent="0.3">
      <c r="B23" s="85" t="s">
        <v>81</v>
      </c>
      <c r="C23" s="89" t="s">
        <v>83</v>
      </c>
      <c r="D23" s="43"/>
      <c r="E23" s="91" t="s">
        <v>155</v>
      </c>
      <c r="F23" s="91" t="s">
        <v>172</v>
      </c>
      <c r="G23" s="91" t="s">
        <v>69</v>
      </c>
    </row>
    <row r="24" spans="2:7" hidden="1" x14ac:dyDescent="0.3">
      <c r="B24" s="86"/>
      <c r="C24" s="89"/>
      <c r="D24" s="43"/>
      <c r="E24" s="91"/>
      <c r="F24" s="91"/>
      <c r="G24" s="91"/>
    </row>
    <row r="25" spans="2:7" hidden="1" x14ac:dyDescent="0.3">
      <c r="B25" s="86"/>
      <c r="C25" s="90"/>
      <c r="D25" s="44"/>
      <c r="E25" s="92"/>
      <c r="F25" s="92"/>
      <c r="G25" s="92"/>
    </row>
    <row r="26" spans="2:7" ht="43.2" hidden="1" x14ac:dyDescent="0.3">
      <c r="B26" s="86"/>
      <c r="C26" s="46" t="s">
        <v>33</v>
      </c>
      <c r="D26" s="58" t="s">
        <v>307</v>
      </c>
      <c r="E26" s="19"/>
      <c r="F26" s="19" t="s">
        <v>308</v>
      </c>
      <c r="G26" s="19" t="s">
        <v>309</v>
      </c>
    </row>
    <row r="27" spans="2:7" ht="43.2" hidden="1" x14ac:dyDescent="0.3">
      <c r="B27" s="86"/>
      <c r="C27" s="47" t="s">
        <v>84</v>
      </c>
      <c r="D27" s="45"/>
      <c r="E27" s="17" t="s">
        <v>146</v>
      </c>
      <c r="F27" s="17"/>
      <c r="G27" s="18"/>
    </row>
    <row r="28" spans="2:7" ht="43.2" x14ac:dyDescent="0.3">
      <c r="B28" s="86"/>
      <c r="C28" s="55" t="s">
        <v>300</v>
      </c>
      <c r="D28" s="53" t="s">
        <v>261</v>
      </c>
      <c r="E28" s="56" t="s">
        <v>289</v>
      </c>
      <c r="F28" s="56" t="s">
        <v>225</v>
      </c>
      <c r="G28" s="57" t="s">
        <v>288</v>
      </c>
    </row>
    <row r="29" spans="2:7" x14ac:dyDescent="0.3">
      <c r="B29" s="48"/>
    </row>
    <row r="30" spans="2:7" x14ac:dyDescent="0.3"/>
    <row r="31" spans="2:7" x14ac:dyDescent="0.3"/>
    <row r="32" spans="2:7" x14ac:dyDescent="0.3"/>
    <row r="33" x14ac:dyDescent="0.3"/>
    <row r="34" x14ac:dyDescent="0.3"/>
    <row r="37" x14ac:dyDescent="0.3"/>
  </sheetData>
  <sheetProtection algorithmName="SHA-512" hashValue="0wsywC2qpkCzK3m5LhtIrML2ncE43H+cyOUpzAYCl4aCQQV7MW1DoFz12Z0H4Xjigaqk1nQrRVur83JktXzxEg==" saltValue="BTsDDrK0WcSpRxIiRaopsw==" spinCount="100000" sheet="1" objects="1" scenarios="1"/>
  <mergeCells count="8">
    <mergeCell ref="B15:B22"/>
    <mergeCell ref="B23:B28"/>
    <mergeCell ref="B6:B14"/>
    <mergeCell ref="B3:G3"/>
    <mergeCell ref="C23:C25"/>
    <mergeCell ref="F23:F25"/>
    <mergeCell ref="E23:E25"/>
    <mergeCell ref="G23:G25"/>
  </mergeCells>
  <hyperlinks>
    <hyperlink ref="C10" location="'Formulário 7'!C5" display="Risco de Capital de Fundos (RCF)" xr:uid="{6B86352A-77A7-4348-A847-4028433CE1C4}"/>
    <hyperlink ref="C14" location="'Formluário 2'!A1" display="API do IMBARQ" xr:uid="{A96067F4-AB95-4493-A92F-F06179158865}"/>
    <hyperlink ref="C9" location="'Formulário 7'!C5" display="IMBARQ007" xr:uid="{CC6B4174-6742-4F2C-A414-1A8FFB530C90}"/>
    <hyperlink ref="C6" location="'Formulário 7'!C5" display="IMBARQ" xr:uid="{E1622ECD-FF0B-4994-B67A-A9703EF10F3C}"/>
    <hyperlink ref="C11" location="'Formulário 7'!C5" display="Cartas de Circularização - Auditorias Independentes" xr:uid="{DFB9B81E-2179-4A33-A6C6-2CBC5133292C}"/>
    <hyperlink ref="C12" location="'Formulário 7'!C5" display="Cartas de Circularização - Clientes Auditados" xr:uid="{5AB1751F-663D-4CA1-9731-B53882B64ED9}"/>
    <hyperlink ref="C17" location="'Ficha Cadastral INR'!A1" display="Ficha Cadastral INR" xr:uid="{617FAC65-AA43-4951-9744-1508B74C456B}"/>
    <hyperlink ref="C7" location="'Formulário 7'!C5" display="Duplicatas (NOVO ITEM!)" xr:uid="{B26450C6-C7F7-4398-AD91-11F0EB35C0AD}"/>
    <hyperlink ref="C8" location="'Formulário 7'!C5" display="Eventos Corporativos (NOVO ITEM!)" xr:uid="{32FEDB43-2FA7-4CF2-B4EA-B6A02ED6EAFB}"/>
    <hyperlink ref="C28" location="'Formulário 5'!A1" display="E-watcher" xr:uid="{FCDA2D4B-5B67-494A-8D22-9CF53F445807}"/>
    <hyperlink ref="C18" location="'Formulário 7'!C5" display="Cadastro - Fundos de Investimentos - Gestores" xr:uid="{555FF6DB-A4C8-4634-AEAC-B152D629DD16}"/>
    <hyperlink ref="C19" location="'Formulário 4'!A1" display="Cadastro - Fundos de Investimentos" xr:uid="{16AF7EBD-E623-422F-A292-E3BF97109061}"/>
    <hyperlink ref="C13" location="'Formulário 7'!C5" display="IMBG" xr:uid="{CC9B6F94-A2F0-4EC7-ADD9-282005E98DAB}"/>
    <hyperlink ref="C22" location="'Formulário 8'!C5" display="Portabilidade de Investimentos (STVM) - Custodiantes" xr:uid="{20A62DF1-7299-463E-BAD3-4028A52A9130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12" sqref="C12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94" t="s">
        <v>233</v>
      </c>
      <c r="B1" s="94"/>
      <c r="C1" s="94"/>
    </row>
    <row r="2" spans="1:3" ht="18" x14ac:dyDescent="0.35">
      <c r="A2" s="88" t="str">
        <f>IF(C5="","",C5)</f>
        <v/>
      </c>
      <c r="B2" s="88"/>
      <c r="C2" s="88"/>
    </row>
    <row r="3" spans="1:3" ht="40.200000000000003" customHeight="1" x14ac:dyDescent="0.3">
      <c r="A3" s="95" t="str">
        <f>IF(A2="","",VLOOKUP(A2,Descrição!A1:B26,2,))</f>
        <v/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/>
    </row>
    <row r="6" spans="1:3" ht="14.4" x14ac:dyDescent="0.3">
      <c r="A6" s="96" t="s">
        <v>23</v>
      </c>
      <c r="B6" s="9" t="s">
        <v>177</v>
      </c>
      <c r="C6" s="10"/>
    </row>
    <row r="7" spans="1:3" ht="14.4" x14ac:dyDescent="0.3">
      <c r="A7" s="96"/>
      <c r="B7" s="9" t="s">
        <v>2</v>
      </c>
      <c r="C7" s="10"/>
    </row>
    <row r="8" spans="1:3" ht="14.4" x14ac:dyDescent="0.3">
      <c r="A8" s="96"/>
      <c r="B8" s="9" t="s">
        <v>3</v>
      </c>
      <c r="C8" s="10"/>
    </row>
    <row r="9" spans="1:3" ht="14.4" x14ac:dyDescent="0.3">
      <c r="A9" s="96"/>
      <c r="B9" s="9" t="s">
        <v>228</v>
      </c>
      <c r="C9" s="10"/>
    </row>
    <row r="10" spans="1:3" ht="14.4" x14ac:dyDescent="0.3">
      <c r="A10" s="96"/>
      <c r="B10" s="9" t="s">
        <v>229</v>
      </c>
      <c r="C10" s="10"/>
    </row>
    <row r="11" spans="1:3" ht="14.4" x14ac:dyDescent="0.3">
      <c r="A11" s="96"/>
      <c r="B11" s="9" t="s">
        <v>230</v>
      </c>
      <c r="C11" s="10"/>
    </row>
    <row r="12" spans="1:3" ht="14.4" x14ac:dyDescent="0.3">
      <c r="A12" s="96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6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7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7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7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7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7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7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7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7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7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7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7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7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7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7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7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98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99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0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93" t="str">
        <f>IF(C5="","",VLOOKUP(C5,Descrição!A1:C24,3,))</f>
        <v/>
      </c>
      <c r="B38" s="93"/>
      <c r="C38" s="93"/>
    </row>
    <row r="39" spans="1:3" ht="14.4" hidden="1" x14ac:dyDescent="0.3"/>
    <row r="40" spans="1:3" ht="14.55" customHeight="1" x14ac:dyDescent="0.3"/>
    <row r="41" spans="1:3" ht="14.55" customHeight="1" x14ac:dyDescent="0.3"/>
  </sheetData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8" priority="1" operator="containsText" text="Preencha">
      <formula>NOT(ISERROR(SEARCH("Preencha",A36)))</formula>
    </cfRule>
    <cfRule type="containsText" dxfId="17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Descrição!$A$1:$A$10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CA7-2721-400D-87EA-221D5346A1CB}">
  <dimension ref="A1:D47"/>
  <sheetViews>
    <sheetView workbookViewId="0">
      <selection activeCell="C20" sqref="C20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94" t="s">
        <v>320</v>
      </c>
      <c r="B1" s="94"/>
      <c r="C1" s="94"/>
    </row>
    <row r="2" spans="1:3" ht="18" x14ac:dyDescent="0.35">
      <c r="A2" s="88" t="str">
        <f>IF(C5="","",C5)</f>
        <v>Cadastro Fundos de Investimentos</v>
      </c>
      <c r="B2" s="88"/>
      <c r="C2" s="88"/>
    </row>
    <row r="3" spans="1:3" ht="31.8" customHeight="1" x14ac:dyDescent="0.3">
      <c r="A3" s="95" t="str">
        <f>IF(A2="","",VLOOKUP(A2,Descrição!A1:B26,2,))</f>
        <v>Meio automatizado para que Corretoras obtenham Fichas Cadastrais completas e padronizadas dos Fundos de Investimentos registrados na CVM mediante autorização do Gestor</v>
      </c>
      <c r="B3" s="95"/>
      <c r="C3" s="95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324</v>
      </c>
    </row>
    <row r="6" spans="1:3" ht="14.4" x14ac:dyDescent="0.3">
      <c r="A6" s="96" t="s">
        <v>23</v>
      </c>
      <c r="B6" s="9" t="s">
        <v>177</v>
      </c>
      <c r="C6" s="10"/>
    </row>
    <row r="7" spans="1:3" ht="14.4" x14ac:dyDescent="0.3">
      <c r="A7" s="96"/>
      <c r="B7" s="9" t="s">
        <v>2</v>
      </c>
      <c r="C7" s="10"/>
    </row>
    <row r="8" spans="1:3" ht="14.4" x14ac:dyDescent="0.3">
      <c r="A8" s="96"/>
      <c r="B8" s="9" t="s">
        <v>3</v>
      </c>
      <c r="C8" s="10"/>
    </row>
    <row r="9" spans="1:3" ht="14.4" x14ac:dyDescent="0.3">
      <c r="A9" s="96"/>
      <c r="B9" s="9" t="s">
        <v>228</v>
      </c>
      <c r="C9" s="10"/>
    </row>
    <row r="10" spans="1:3" ht="14.4" x14ac:dyDescent="0.3">
      <c r="A10" s="96"/>
      <c r="B10" s="9" t="s">
        <v>229</v>
      </c>
      <c r="C10" s="10" t="s">
        <v>112</v>
      </c>
    </row>
    <row r="11" spans="1:3" ht="14.4" x14ac:dyDescent="0.3">
      <c r="A11" s="96"/>
      <c r="B11" s="9" t="s">
        <v>230</v>
      </c>
      <c r="C11" s="10" t="s">
        <v>57</v>
      </c>
    </row>
    <row r="12" spans="1:3" ht="14.4" x14ac:dyDescent="0.3">
      <c r="A12" s="96"/>
      <c r="B12" s="9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CERTIFICAÇÃO - iMercado Extranet - Cadastro Tela</v>
      </c>
    </row>
    <row r="13" spans="1:3" ht="14.4" x14ac:dyDescent="0.3">
      <c r="A13" s="98" t="s">
        <v>319</v>
      </c>
      <c r="B13" s="7" t="s">
        <v>321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99"/>
      <c r="B14" s="7" t="s">
        <v>25</v>
      </c>
      <c r="C14" s="8"/>
    </row>
    <row r="15" spans="1:3" ht="14.4" x14ac:dyDescent="0.3">
      <c r="A15" s="100"/>
      <c r="B15" s="7" t="s">
        <v>212</v>
      </c>
      <c r="C15" s="8"/>
    </row>
    <row r="16" spans="1:3" ht="14.4" x14ac:dyDescent="0.3">
      <c r="A16" s="101" t="str">
        <f>IF(C11="","-",IF(C11="IMERCADO","Informe os dados do contato financeiro para recebimento do boleto de pagamento",IF(C11="IMERCADO CERTIFICAÇÃO","Bloco de informação N/A")))</f>
        <v>Bloco de informação N/A</v>
      </c>
      <c r="B16" s="9" t="str">
        <f>IF(C11="","-",IF(C11="IMERCADO","Nome completo do responsável",IF(C11="IMERCADO CERTIFICAÇÃO","Informar N/A")))</f>
        <v>Informar N/A</v>
      </c>
      <c r="C16" s="10"/>
    </row>
    <row r="17" spans="1:3" ht="14.4" x14ac:dyDescent="0.3">
      <c r="A17" s="102"/>
      <c r="B17" s="9" t="str">
        <f>IF(C11="","-",IF(C11="IMERCADO","e-mail",IF(C11="IMERCADO CERTIFICAÇÃO","Informar N/A")))</f>
        <v>Informar N/A</v>
      </c>
      <c r="C17" s="10"/>
    </row>
    <row r="18" spans="1:3" ht="14.4" x14ac:dyDescent="0.3">
      <c r="A18" s="103"/>
      <c r="B18" s="9" t="str">
        <f>IF(C11="","-",IF(C11="IMERCADO","Telefone",IF(C11="IMERCADO CERTIFICAÇÃO","Informar N/A")))</f>
        <v>Informar N/A</v>
      </c>
      <c r="C18" s="10"/>
    </row>
    <row r="19" spans="1:3" ht="26.4" x14ac:dyDescent="0.3">
      <c r="A19" s="65" t="s">
        <v>24</v>
      </c>
      <c r="B19" s="7" t="s">
        <v>25</v>
      </c>
      <c r="C19" s="8"/>
    </row>
    <row r="20" spans="1:3" ht="14.4" x14ac:dyDescent="0.3">
      <c r="A20" s="101" t="s">
        <v>326</v>
      </c>
      <c r="B20" s="9"/>
      <c r="C20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IMERCADO_CADASTROEXTRANET_</v>
      </c>
    </row>
    <row r="21" spans="1:3" ht="14.4" x14ac:dyDescent="0.3">
      <c r="A21" s="102"/>
      <c r="B21" s="9"/>
      <c r="C21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2" spans="1:3" ht="14.4" x14ac:dyDescent="0.3">
      <c r="A22" s="102"/>
      <c r="B22" s="9"/>
      <c r="C22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3" spans="1:3" ht="14.4" x14ac:dyDescent="0.3">
      <c r="A23" s="102"/>
      <c r="B23" s="9"/>
      <c r="C23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4" spans="1:3" ht="14.4" x14ac:dyDescent="0.3">
      <c r="A24" s="102"/>
      <c r="B24" s="9"/>
      <c r="C24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5" spans="1:3" ht="14.4" x14ac:dyDescent="0.3">
      <c r="A25" s="102"/>
      <c r="B25" s="9"/>
      <c r="C25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6" spans="1:3" ht="14.4" x14ac:dyDescent="0.3">
      <c r="A26" s="103"/>
      <c r="B26" s="9"/>
      <c r="C26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7" spans="1:3" ht="14.4" x14ac:dyDescent="0.3">
      <c r="A27" s="62"/>
      <c r="B27" s="63"/>
      <c r="C27" s="61"/>
    </row>
    <row r="28" spans="1:3" ht="14.55" customHeight="1" x14ac:dyDescent="0.3">
      <c r="A28" s="104" t="s">
        <v>322</v>
      </c>
      <c r="B28" s="105"/>
      <c r="C28" s="105"/>
    </row>
    <row r="29" spans="1:3" ht="14.4" x14ac:dyDescent="0.3">
      <c r="A29" s="67" t="str">
        <f>IF(C5="","-",C5)</f>
        <v>Cadastro Fundos de Investimentos</v>
      </c>
      <c r="B29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IMERCADO_CADASTROEXTRANET_BVMF: Acesso exclusivo às funcionalidades de Cadastro Fundos de Investimentos</v>
      </c>
      <c r="C29" s="67"/>
    </row>
    <row r="30" spans="1:3" ht="14.4" x14ac:dyDescent="0.3">
      <c r="A30" s="67" t="str">
        <f>IF(A29="IMBARQ","Cadastro - Fundos de Investimentos","-")</f>
        <v>-</v>
      </c>
      <c r="B30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0" s="67"/>
    </row>
    <row r="31" spans="1:3" ht="14.4" x14ac:dyDescent="0.3">
      <c r="A31" s="67" t="str">
        <f>IF(A29="IMBARQ","Risco de Capital de Fundos (RCF)","-")</f>
        <v>-</v>
      </c>
      <c r="B31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1" s="67"/>
    </row>
    <row r="32" spans="1:3" ht="14.4" x14ac:dyDescent="0.3">
      <c r="A32" s="68" t="str">
        <f>IF(A29="IMBARQ","Duplicatas","-")</f>
        <v>-</v>
      </c>
      <c r="B32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2" s="67"/>
    </row>
    <row r="33" spans="1:3" ht="14.4" x14ac:dyDescent="0.3">
      <c r="A33" s="67" t="str">
        <f>IF(A29="IMBARQ","Agrupamento de Tarifação (NTE)","-")</f>
        <v>-</v>
      </c>
      <c r="B33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3" s="67"/>
    </row>
    <row r="34" spans="1:3" ht="14.4" x14ac:dyDescent="0.3">
      <c r="A34" s="67" t="str">
        <f>IF(A29="IMBARQ","Eventos Corporativos","-")</f>
        <v>-</v>
      </c>
      <c r="B34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4" s="67"/>
    </row>
    <row r="35" spans="1:3" ht="14.4" x14ac:dyDescent="0.3">
      <c r="A35" s="67" t="str">
        <f>IF(AND(A29="IMBARQ",C10="Extranet - Com infraestrutura dedicada de conectividade com a B3"),"-",IF(C5&lt;&gt;"IMBARQ","-","Cartas de Circularização - Clientes Auditados"))</f>
        <v>-</v>
      </c>
      <c r="B35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5" s="67"/>
    </row>
    <row r="36" spans="1:3" ht="14.4" x14ac:dyDescent="0.3"/>
    <row r="37" spans="1:3" ht="14.4" x14ac:dyDescent="0.3">
      <c r="A37" s="1" t="s">
        <v>299</v>
      </c>
    </row>
    <row r="38" spans="1:3" ht="15.6" x14ac:dyDescent="0.3">
      <c r="A38" s="54" t="str">
        <f ca="1">IF(OR(C12="",C13,C5="",C7="",C8="",C9="",C10="",C11="",C14="",C15=""),"Preencha todos os campos","Formulário Completo")</f>
        <v>Preencha todos os campos</v>
      </c>
      <c r="B38" s="54"/>
      <c r="C38" s="54"/>
    </row>
    <row r="39" spans="1:3" ht="14.4" x14ac:dyDescent="0.3"/>
    <row r="40" spans="1:3" ht="31.2" hidden="1" customHeight="1" x14ac:dyDescent="0.3">
      <c r="A40" s="64"/>
      <c r="B40" s="64"/>
      <c r="C40" s="64"/>
    </row>
    <row r="41" spans="1:3" ht="14.4" hidden="1" x14ac:dyDescent="0.3"/>
    <row r="42" spans="1:3" ht="14.55" customHeight="1" x14ac:dyDescent="0.3"/>
    <row r="43" spans="1:3" ht="14.55" customHeight="1" x14ac:dyDescent="0.3"/>
    <row r="44" spans="1:3" ht="14.55" customHeight="1" x14ac:dyDescent="0.3"/>
    <row r="45" spans="1:3" ht="14.55" customHeight="1" x14ac:dyDescent="0.3"/>
    <row r="46" spans="1:3" ht="14.55" customHeight="1" x14ac:dyDescent="0.3"/>
    <row r="47" spans="1:3" ht="14.55" customHeight="1" x14ac:dyDescent="0.3"/>
  </sheetData>
  <protectedRanges>
    <protectedRange sqref="C5:C27" name="Intervalo1_1"/>
  </protectedRanges>
  <mergeCells count="8">
    <mergeCell ref="A20:A26"/>
    <mergeCell ref="A28:C28"/>
    <mergeCell ref="A1:C1"/>
    <mergeCell ref="A2:C2"/>
    <mergeCell ref="A3:C3"/>
    <mergeCell ref="A6:A12"/>
    <mergeCell ref="A13:A15"/>
    <mergeCell ref="A16:A18"/>
  </mergeCells>
  <conditionalFormatting sqref="A38:C38">
    <cfRule type="containsText" dxfId="16" priority="1" operator="containsText" text="Preencha">
      <formula>NOT(ISERROR(SEARCH("Preencha",A38)))</formula>
    </cfRule>
    <cfRule type="containsText" dxfId="15" priority="2" operator="containsText" text="Completo">
      <formula>NOT(ISERROR(SEARCH("Completo",A38)))</formula>
    </cfRule>
  </conditionalFormatting>
  <dataValidations count="2">
    <dataValidation type="list" allowBlank="1" showInputMessage="1" showErrorMessage="1" sqref="C19:C20" xr:uid="{9BB97E27-9A62-47B4-B2F3-6FA200B3F54D}">
      <formula1>Serviços_IMBARQ</formula1>
    </dataValidation>
    <dataValidation type="list" allowBlank="1" showInputMessage="1" showErrorMessage="1" sqref="C9" xr:uid="{E66FFEA3-E8FF-4B94-9530-E9DFDA76D139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36</xdr:row>
                    <xdr:rowOff>7620</xdr:rowOff>
                  </from>
                  <to>
                    <xdr:col>0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4" name="Check Box 2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1356360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5" name="Check Box 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1356360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Check Box 4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167640</xdr:rowOff>
                  </from>
                  <to>
                    <xdr:col>1</xdr:col>
                    <xdr:colOff>1356360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7" name="Check Box 5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1356360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8" name="Check Box 6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160020</xdr:rowOff>
                  </from>
                  <to>
                    <xdr:col>1</xdr:col>
                    <xdr:colOff>1356360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9" name="Check Box 7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152400</xdr:rowOff>
                  </from>
                  <to>
                    <xdr:col>1</xdr:col>
                    <xdr:colOff>1356360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0" name="Check Box 8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0</xdr:rowOff>
                  </from>
                  <to>
                    <xdr:col>1</xdr:col>
                    <xdr:colOff>1356360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4B5DFE-488A-415B-BBB4-497CB87B50C8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4A7F038D-B09C-4018-946C-A2601C06E51F}">
          <x14:formula1>
            <xm:f>Conectividade!$A$2:$A$3</xm:f>
          </x14:formula1>
          <xm:sqref>C10</xm:sqref>
        </x14:dataValidation>
        <x14:dataValidation type="list" allowBlank="1" showInputMessage="1" showErrorMessage="1" xr:uid="{9ABC390D-C369-4204-BF9C-F77DE281B216}">
          <x14:formula1>
            <xm:f>Descrição!$A$1:$A$10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7" sqref="C7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94" t="s">
        <v>234</v>
      </c>
      <c r="B1" s="94"/>
      <c r="C1" s="94"/>
    </row>
    <row r="2" spans="1:3" ht="18" x14ac:dyDescent="0.35">
      <c r="A2" s="88" t="str">
        <f>IF(C5="","",C5)</f>
        <v>API do IMBARQ</v>
      </c>
      <c r="B2" s="88"/>
      <c r="C2" s="88"/>
    </row>
    <row r="3" spans="1:3" x14ac:dyDescent="0.3">
      <c r="A3" s="95" t="str">
        <f>IF(A2="","",VLOOKUP(A2,Descrição!A1:B26,2,))</f>
        <v>Meio automatizado de entrega dos arquivos IMBARQ para clientes que não possuem conectividade extranet com a B3</v>
      </c>
      <c r="B3" s="95"/>
      <c r="C3" s="95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33</v>
      </c>
    </row>
    <row r="6" spans="1:3" x14ac:dyDescent="0.3">
      <c r="A6" s="96" t="s">
        <v>23</v>
      </c>
      <c r="B6" s="9" t="s">
        <v>1</v>
      </c>
      <c r="C6" s="30"/>
    </row>
    <row r="7" spans="1:3" x14ac:dyDescent="0.3">
      <c r="A7" s="96"/>
      <c r="B7" s="9" t="s">
        <v>2</v>
      </c>
      <c r="C7" s="10"/>
    </row>
    <row r="8" spans="1:3" x14ac:dyDescent="0.3">
      <c r="A8" s="96"/>
      <c r="B8" s="9" t="s">
        <v>3</v>
      </c>
      <c r="C8" s="35"/>
    </row>
    <row r="9" spans="1:3" x14ac:dyDescent="0.3">
      <c r="A9" s="96"/>
      <c r="B9" s="9" t="s">
        <v>4</v>
      </c>
      <c r="C9" s="10"/>
    </row>
    <row r="10" spans="1:3" x14ac:dyDescent="0.3">
      <c r="A10" s="96"/>
      <c r="B10" s="9" t="s">
        <v>6</v>
      </c>
      <c r="C10" s="10"/>
    </row>
    <row r="11" spans="1:3" x14ac:dyDescent="0.3">
      <c r="A11" s="96"/>
      <c r="B11" s="9" t="s">
        <v>7</v>
      </c>
      <c r="C11" s="36"/>
    </row>
    <row r="12" spans="1:3" ht="14.4" customHeight="1" x14ac:dyDescent="0.3">
      <c r="A12" s="98" t="s">
        <v>51</v>
      </c>
      <c r="B12" s="7" t="s">
        <v>118</v>
      </c>
      <c r="C12" s="8"/>
    </row>
    <row r="13" spans="1:3" x14ac:dyDescent="0.3">
      <c r="A13" s="100"/>
      <c r="B13" s="7" t="s">
        <v>40</v>
      </c>
      <c r="C13" s="8"/>
    </row>
    <row r="14" spans="1:3" x14ac:dyDescent="0.3">
      <c r="A14" s="101" t="s">
        <v>45</v>
      </c>
      <c r="B14" s="9" t="s">
        <v>41</v>
      </c>
      <c r="C14" s="10"/>
    </row>
    <row r="15" spans="1:3" x14ac:dyDescent="0.3">
      <c r="A15" s="102"/>
      <c r="B15" s="9" t="s">
        <v>42</v>
      </c>
      <c r="C15" s="10"/>
    </row>
    <row r="16" spans="1:3" x14ac:dyDescent="0.3">
      <c r="A16" s="103"/>
      <c r="B16" s="9" t="s">
        <v>43</v>
      </c>
      <c r="C16" s="10"/>
    </row>
    <row r="17" spans="1:3" ht="14.4" customHeight="1" x14ac:dyDescent="0.3">
      <c r="A17" s="98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99"/>
      <c r="B18" s="7" t="str">
        <f>IF(C10="","-",IF(C10="IMERCADO","e-mail",IF(C10="IMERCADO CERTIFICAÇÃO","Informar N/A")))</f>
        <v>-</v>
      </c>
      <c r="C18" s="8"/>
    </row>
    <row r="19" spans="1:3" x14ac:dyDescent="0.3">
      <c r="A19" s="100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299</v>
      </c>
    </row>
    <row r="23" spans="1:3" ht="15.6" x14ac:dyDescent="0.3">
      <c r="A23" s="54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IF(C5="","",VLOOKUP(C5,Descrição!A1:C24,3,))</f>
        <v>Informações adicionais, conforme Politica Comercial do iMercado 2024, esse serviço possui uma tarifação de R$ 312,69/mês,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4" priority="1" operator="containsText" text="Preencha">
      <formula>NOT(ISERROR(SEARCH("Preencha",A23)))</formula>
    </cfRule>
    <cfRule type="containsText" dxfId="13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Descrição!$A$12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94" t="s">
        <v>235</v>
      </c>
      <c r="B1" s="94"/>
      <c r="C1" s="94"/>
    </row>
    <row r="2" spans="1:3" ht="18" x14ac:dyDescent="0.35">
      <c r="A2" s="88" t="str">
        <f>CONCATENATE(C5," - ",C9)</f>
        <v xml:space="preserve">Ficha Cadastral INR - </v>
      </c>
      <c r="B2" s="88"/>
      <c r="C2" s="88"/>
    </row>
    <row r="3" spans="1:3" ht="14.4" x14ac:dyDescent="0.3">
      <c r="A3" s="95" t="str">
        <f>IF(C5="","",VLOOKUP(C5,Descrição!A1:B26,2,))</f>
        <v>Serviço que permite a troca de dados cadastrais de INR entre Corretoras, Carrying Brokers e Custodiantes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74</v>
      </c>
    </row>
    <row r="6" spans="1:3" ht="14.4" x14ac:dyDescent="0.3">
      <c r="A6" s="101" t="s">
        <v>23</v>
      </c>
      <c r="B6" s="9" t="s">
        <v>177</v>
      </c>
      <c r="C6" s="10"/>
    </row>
    <row r="7" spans="1:3" ht="14.4" x14ac:dyDescent="0.3">
      <c r="A7" s="102"/>
      <c r="B7" s="9" t="s">
        <v>2</v>
      </c>
      <c r="C7" s="10"/>
    </row>
    <row r="8" spans="1:3" ht="14.4" x14ac:dyDescent="0.3">
      <c r="A8" s="102"/>
      <c r="B8" s="9" t="s">
        <v>3</v>
      </c>
      <c r="C8" s="10"/>
    </row>
    <row r="9" spans="1:3" ht="14.4" x14ac:dyDescent="0.3">
      <c r="A9" s="102"/>
      <c r="B9" s="9" t="s">
        <v>190</v>
      </c>
      <c r="C9" s="10"/>
    </row>
    <row r="10" spans="1:3" ht="14.4" customHeight="1" x14ac:dyDescent="0.3">
      <c r="A10" s="102"/>
      <c r="B10" s="9" t="s">
        <v>4</v>
      </c>
      <c r="C10" s="10"/>
    </row>
    <row r="11" spans="1:3" ht="14.4" x14ac:dyDescent="0.3">
      <c r="A11" s="102"/>
      <c r="B11" s="9" t="s">
        <v>110</v>
      </c>
      <c r="C11" s="10"/>
    </row>
    <row r="12" spans="1:3" ht="14.4" x14ac:dyDescent="0.3">
      <c r="A12" s="102"/>
      <c r="B12" s="9" t="s">
        <v>6</v>
      </c>
      <c r="C12" s="10"/>
    </row>
    <row r="13" spans="1:3" ht="14.4" x14ac:dyDescent="0.3">
      <c r="A13" s="103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101" t="s">
        <v>213</v>
      </c>
      <c r="B15" s="9" t="s">
        <v>211</v>
      </c>
      <c r="C15" s="10"/>
    </row>
    <row r="16" spans="1:3" ht="14.4" x14ac:dyDescent="0.3">
      <c r="A16" s="102"/>
      <c r="B16" s="9" t="s">
        <v>25</v>
      </c>
      <c r="C16" s="10"/>
    </row>
    <row r="17" spans="1:3" ht="14.4" x14ac:dyDescent="0.3">
      <c r="A17" s="103"/>
      <c r="B17" s="9" t="s">
        <v>212</v>
      </c>
      <c r="C17" s="10"/>
    </row>
    <row r="18" spans="1:3" ht="14.4" x14ac:dyDescent="0.3">
      <c r="A18" s="98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99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100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299</v>
      </c>
    </row>
    <row r="24" spans="1:3" ht="15.6" x14ac:dyDescent="0.3">
      <c r="A24" s="54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IF(C5="","",VLOOKUP(C5,Descrição!A2:C25,3,))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12" priority="1" operator="containsText" text="Preencha">
      <formula>NOT(ISERROR(SEARCH("Preencha",A24)))</formula>
    </cfRule>
    <cfRule type="containsText" dxfId="11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Descrição!$A$13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9" sqref="C9:C13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94" t="s">
        <v>236</v>
      </c>
      <c r="B1" s="94"/>
      <c r="C1" s="94"/>
    </row>
    <row r="2" spans="1:3" ht="18" x14ac:dyDescent="0.35">
      <c r="A2" s="88" t="str">
        <f>CONCATENATE(C5," - ",C9)</f>
        <v xml:space="preserve">Cadastro Fundos de Investimento - </v>
      </c>
      <c r="B2" s="88"/>
      <c r="C2" s="88"/>
    </row>
    <row r="3" spans="1:3" ht="28.2" customHeight="1" x14ac:dyDescent="0.3">
      <c r="A3" s="95" t="str">
        <f>IF(C5="","",VLOOKUP(C5,Descrição!A1:B26,2,))</f>
        <v>Meio automatizado para que Corretoras obtenham Fichas Cadastrais completas e padronizadas dos Fundos de Investimentos registrados na CVM mediante autorização do Gestor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120</v>
      </c>
    </row>
    <row r="6" spans="1:3" ht="14.4" x14ac:dyDescent="0.3">
      <c r="A6" s="96" t="s">
        <v>23</v>
      </c>
      <c r="B6" s="9" t="s">
        <v>1</v>
      </c>
      <c r="C6" s="10"/>
    </row>
    <row r="7" spans="1:3" ht="14.4" x14ac:dyDescent="0.3">
      <c r="A7" s="96"/>
      <c r="B7" s="9" t="s">
        <v>2</v>
      </c>
      <c r="C7" s="10"/>
    </row>
    <row r="8" spans="1:3" ht="14.4" x14ac:dyDescent="0.3">
      <c r="A8" s="96"/>
      <c r="B8" s="9" t="s">
        <v>3</v>
      </c>
      <c r="C8" s="10"/>
    </row>
    <row r="9" spans="1:3" ht="14.4" x14ac:dyDescent="0.3">
      <c r="A9" s="96"/>
      <c r="B9" s="9" t="s">
        <v>190</v>
      </c>
      <c r="C9" s="10"/>
    </row>
    <row r="10" spans="1:3" ht="14.4" x14ac:dyDescent="0.3">
      <c r="A10" s="96"/>
      <c r="B10" s="9" t="s">
        <v>4</v>
      </c>
      <c r="C10" s="10"/>
    </row>
    <row r="11" spans="1:3" ht="14.4" x14ac:dyDescent="0.3">
      <c r="A11" s="96"/>
      <c r="B11" s="9" t="s">
        <v>110</v>
      </c>
      <c r="C11" s="10"/>
    </row>
    <row r="12" spans="1:3" ht="14.4" x14ac:dyDescent="0.3">
      <c r="A12" s="96"/>
      <c r="B12" s="9" t="s">
        <v>6</v>
      </c>
      <c r="C12" s="10"/>
    </row>
    <row r="13" spans="1:3" ht="14.4" x14ac:dyDescent="0.3">
      <c r="A13" s="96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96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97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97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97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97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97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97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97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97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97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97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97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97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97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97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97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101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102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103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299</v>
      </c>
    </row>
    <row r="37" spans="1:3" ht="15.6" x14ac:dyDescent="0.3">
      <c r="A37" s="54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IF(C5="","",VLOOKUP(C5,Descrição!A1:C38,3,))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10" priority="1" operator="containsText" text="Preencha">
      <formula>NOT(ISERROR(SEARCH("Preencha",A37)))</formula>
    </cfRule>
    <cfRule type="containsText" dxfId="9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Descrição!$A$14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9" sqref="C9:C13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94" t="s">
        <v>261</v>
      </c>
      <c r="B1" s="94"/>
      <c r="C1" s="94"/>
    </row>
    <row r="2" spans="1:16384" ht="18" x14ac:dyDescent="0.35">
      <c r="A2" s="88" t="str">
        <f>IF(C5="","",C5)</f>
        <v>E-watcher</v>
      </c>
      <c r="B2" s="88"/>
      <c r="C2" s="88"/>
    </row>
    <row r="3" spans="1:16384" ht="32.4" customHeight="1" x14ac:dyDescent="0.3">
      <c r="A3" s="95" t="str">
        <f>IF(C5="","",VLOOKUP(C5,Descrição!A1:B26,2,))</f>
        <v xml:space="preserve">Monitoramento ágil e eficiente das operações dos produtos de Balcão. Sua principal funcionalidade é notificar os participantes por meio de mensagens em tempo real. </v>
      </c>
      <c r="B3" s="95"/>
      <c r="C3" s="95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226</v>
      </c>
      <c r="B5" s="33" t="s">
        <v>227</v>
      </c>
      <c r="C5" s="34" t="s">
        <v>85</v>
      </c>
    </row>
    <row r="6" spans="1:16384" s="22" customFormat="1" ht="13.8" x14ac:dyDescent="0.3">
      <c r="A6" s="107" t="s">
        <v>23</v>
      </c>
      <c r="B6" s="9" t="s">
        <v>177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108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108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108"/>
      <c r="B9" s="9" t="s">
        <v>229</v>
      </c>
      <c r="C9" s="10"/>
    </row>
    <row r="10" spans="1:16384" s="22" customFormat="1" ht="13.8" x14ac:dyDescent="0.3">
      <c r="A10" s="108"/>
      <c r="B10" s="9" t="s">
        <v>228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108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108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108"/>
      <c r="B13" s="22" t="s">
        <v>262</v>
      </c>
      <c r="C13" s="10"/>
    </row>
    <row r="14" spans="1:16384" s="22" customFormat="1" ht="13.2" x14ac:dyDescent="0.3">
      <c r="A14" s="108"/>
      <c r="B14" s="22" t="s">
        <v>142</v>
      </c>
      <c r="C14" s="9"/>
    </row>
    <row r="15" spans="1:16384" ht="14.4" customHeight="1" x14ac:dyDescent="0.3">
      <c r="A15" s="98" t="s">
        <v>263</v>
      </c>
      <c r="B15" s="7" t="s">
        <v>131</v>
      </c>
      <c r="C15" s="8"/>
    </row>
    <row r="16" spans="1:16384" ht="14.4" customHeight="1" x14ac:dyDescent="0.3">
      <c r="A16" s="99"/>
      <c r="B16" s="7" t="s">
        <v>132</v>
      </c>
      <c r="C16" s="8"/>
    </row>
    <row r="17" spans="1:3" x14ac:dyDescent="0.3">
      <c r="A17" s="100"/>
      <c r="B17" s="7" t="s">
        <v>297</v>
      </c>
      <c r="C17" s="8"/>
    </row>
    <row r="18" spans="1:3" x14ac:dyDescent="0.3">
      <c r="A18" s="101" t="s">
        <v>267</v>
      </c>
      <c r="B18" s="9" t="s">
        <v>264</v>
      </c>
      <c r="C18" s="10"/>
    </row>
    <row r="19" spans="1:3" x14ac:dyDescent="0.3">
      <c r="A19" s="102"/>
      <c r="B19" s="9" t="s">
        <v>268</v>
      </c>
      <c r="C19" s="10"/>
    </row>
    <row r="20" spans="1:3" x14ac:dyDescent="0.3">
      <c r="A20" s="103"/>
      <c r="B20" s="9" t="s">
        <v>298</v>
      </c>
      <c r="C20" s="10"/>
    </row>
    <row r="21" spans="1:3" x14ac:dyDescent="0.3">
      <c r="A21" s="98" t="s">
        <v>317</v>
      </c>
      <c r="B21" s="7" t="s">
        <v>265</v>
      </c>
      <c r="C21" s="8"/>
    </row>
    <row r="22" spans="1:3" x14ac:dyDescent="0.3">
      <c r="A22" s="99"/>
      <c r="B22" s="7" t="s">
        <v>266</v>
      </c>
      <c r="C22" s="8"/>
    </row>
    <row r="23" spans="1:3" x14ac:dyDescent="0.3">
      <c r="A23" s="100"/>
      <c r="B23" s="7" t="s">
        <v>212</v>
      </c>
      <c r="C23" s="8"/>
    </row>
    <row r="24" spans="1:3" ht="39.6" x14ac:dyDescent="0.3">
      <c r="A24" s="16" t="s">
        <v>24</v>
      </c>
      <c r="B24" s="9" t="s">
        <v>25</v>
      </c>
      <c r="C24" s="10"/>
    </row>
    <row r="25" spans="1:3" x14ac:dyDescent="0.3"/>
    <row r="26" spans="1:3" x14ac:dyDescent="0.3">
      <c r="A26" s="1" t="s">
        <v>299</v>
      </c>
    </row>
    <row r="27" spans="1:3" ht="15.6" x14ac:dyDescent="0.3">
      <c r="A27" s="54" t="str">
        <f>IF(OR(C24="",C23="",C22="",C21="",C20="",C19="",C18="",C17="",C16="",C15="",C14="",C13="",C12="",C11="",C10="",C9="",C8="",C7="",C5=""),"Preencha todos os campos","Formulário Completo")</f>
        <v>Preencha todos os campos</v>
      </c>
    </row>
    <row r="28" spans="1:3" s="60" customFormat="1" ht="11.4" customHeight="1" x14ac:dyDescent="0.25">
      <c r="A28" s="106" t="s">
        <v>318</v>
      </c>
      <c r="B28" s="106"/>
      <c r="C28" s="106"/>
    </row>
    <row r="29" spans="1:3" ht="15.6" hidden="1" x14ac:dyDescent="0.3">
      <c r="A29" s="4" t="s">
        <v>28</v>
      </c>
    </row>
    <row r="30" spans="1:3" hidden="1" x14ac:dyDescent="0.3"/>
    <row r="31" spans="1:3" ht="16.2" hidden="1" x14ac:dyDescent="0.3">
      <c r="A31" s="2" t="s">
        <v>224</v>
      </c>
    </row>
    <row r="32" spans="1:3" ht="14.4" customHeight="1" x14ac:dyDescent="0.3"/>
    <row r="33" spans="1:1" ht="14.4" hidden="1" customHeight="1" x14ac:dyDescent="0.3">
      <c r="A33" s="1" t="str" cm="1">
        <f t="array" aca="1" ref="A33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4" spans="1:1" ht="14.4" customHeight="1" x14ac:dyDescent="0.3"/>
    <row r="35" spans="1:1" ht="14.4" customHeight="1" x14ac:dyDescent="0.3"/>
  </sheetData>
  <sheetProtection algorithmName="SHA-512" hashValue="1FBv5JIuvLLhkhp+FBMN9GY3/vnCVQXNKieSC9ApQLtdrNGDX1fui2AKLdZf4WQ9zJ0XGKkYG/Ol9FuyWJiqlw==" saltValue="7ZYhBzUHKnuou+Urc/Sgng==" spinCount="100000" sheet="1" objects="1" scenarios="1"/>
  <protectedRanges>
    <protectedRange sqref="C5:C24" name="Intervalo1"/>
  </protectedRanges>
  <autoFilter ref="A1:XFD24" xr:uid="{890DA3E7-A7A7-4462-81E1-76149A04FDD4}">
    <filterColumn colId="0" showButton="0"/>
    <filterColumn colId="1" showButton="0"/>
  </autoFilter>
  <mergeCells count="8">
    <mergeCell ref="A28:C28"/>
    <mergeCell ref="A1:C1"/>
    <mergeCell ref="A18:A20"/>
    <mergeCell ref="A15:A17"/>
    <mergeCell ref="A21:A23"/>
    <mergeCell ref="A2:C2"/>
    <mergeCell ref="A3:C3"/>
    <mergeCell ref="A6:A14"/>
  </mergeCells>
  <conditionalFormatting sqref="A27">
    <cfRule type="containsText" dxfId="8" priority="1" operator="containsText" text="Preencha">
      <formula>NOT(ISERROR(SEARCH("Preencha",A27)))</formula>
    </cfRule>
    <cfRule type="containsText" dxfId="7" priority="2" operator="containsText" text="Completo">
      <formula>NOT(ISERROR(SEARCH("Completo",A27)))</formula>
    </cfRule>
  </conditionalFormatting>
  <conditionalFormatting sqref="C24">
    <cfRule type="containsText" dxfId="6" priority="3" operator="containsText" text="Preencha">
      <formula>NOT(ISERROR(SEARCH("Preencha",C24)))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25</xdr:row>
                    <xdr:rowOff>7620</xdr:rowOff>
                  </from>
                  <to>
                    <xdr:col>0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Descrição!$A$15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ED0-07D3-4F07-9884-6780A4AC622E}">
  <sheetPr codeName="Planilha1"/>
  <dimension ref="A1:D42"/>
  <sheetViews>
    <sheetView topLeftCell="A11" workbookViewId="0">
      <selection activeCell="A21" sqref="A21:A27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94" t="s">
        <v>320</v>
      </c>
      <c r="B1" s="94"/>
      <c r="C1" s="94"/>
    </row>
    <row r="2" spans="1:3" ht="18" x14ac:dyDescent="0.35">
      <c r="A2" s="88" t="str">
        <f>IF(C5="","",C5)</f>
        <v/>
      </c>
      <c r="B2" s="88"/>
      <c r="C2" s="88"/>
    </row>
    <row r="3" spans="1:3" ht="31.8" customHeight="1" x14ac:dyDescent="0.3">
      <c r="A3" s="95" t="str">
        <f>IF(A2="","",VLOOKUP(A2,Descrição!A1:B26,2,))</f>
        <v/>
      </c>
      <c r="B3" s="95"/>
      <c r="C3" s="95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75" t="s">
        <v>226</v>
      </c>
      <c r="B5" s="76" t="s">
        <v>227</v>
      </c>
      <c r="C5" s="34"/>
    </row>
    <row r="6" spans="1:3" ht="14.4" x14ac:dyDescent="0.3">
      <c r="A6" s="109" t="s">
        <v>23</v>
      </c>
      <c r="B6" s="77" t="s">
        <v>177</v>
      </c>
      <c r="C6" s="10"/>
    </row>
    <row r="7" spans="1:3" ht="14.4" x14ac:dyDescent="0.3">
      <c r="A7" s="109"/>
      <c r="B7" s="77" t="s">
        <v>2</v>
      </c>
      <c r="C7" s="10"/>
    </row>
    <row r="8" spans="1:3" ht="14.4" x14ac:dyDescent="0.3">
      <c r="A8" s="109"/>
      <c r="B8" s="77" t="s">
        <v>3</v>
      </c>
      <c r="C8" s="10"/>
    </row>
    <row r="9" spans="1:3" ht="14.4" x14ac:dyDescent="0.3">
      <c r="A9" s="109"/>
      <c r="B9" s="77" t="s">
        <v>228</v>
      </c>
      <c r="C9" s="10"/>
    </row>
    <row r="10" spans="1:3" ht="14.4" x14ac:dyDescent="0.3">
      <c r="A10" s="109"/>
      <c r="B10" s="77" t="s">
        <v>229</v>
      </c>
      <c r="C10" s="10"/>
    </row>
    <row r="11" spans="1:3" ht="14.4" x14ac:dyDescent="0.3">
      <c r="A11" s="109"/>
      <c r="B11" s="77" t="s">
        <v>230</v>
      </c>
      <c r="C11" s="10"/>
    </row>
    <row r="12" spans="1:3" ht="14.4" x14ac:dyDescent="0.3">
      <c r="A12" s="109"/>
      <c r="B12" s="77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-</v>
      </c>
    </row>
    <row r="13" spans="1:3" ht="14.4" x14ac:dyDescent="0.3">
      <c r="A13" s="113" t="s">
        <v>319</v>
      </c>
      <c r="B13" s="78" t="s">
        <v>321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114"/>
      <c r="B14" s="78" t="s">
        <v>339</v>
      </c>
      <c r="C14" s="8"/>
    </row>
    <row r="15" spans="1:3" ht="14.4" x14ac:dyDescent="0.3">
      <c r="A15" s="114"/>
      <c r="B15" s="78" t="s">
        <v>25</v>
      </c>
      <c r="C15" s="8"/>
    </row>
    <row r="16" spans="1:3" ht="14.4" x14ac:dyDescent="0.3">
      <c r="A16" s="115"/>
      <c r="B16" s="78" t="s">
        <v>212</v>
      </c>
      <c r="C16" s="8"/>
    </row>
    <row r="17" spans="1:3" ht="14.4" x14ac:dyDescent="0.3">
      <c r="A17" s="110" t="str">
        <f>IF(C11="","-",IF(C11="IMERCADO","Informe os dados do contato financeiro para recebimento do boleto de pagamento",IF(C11="IMERCADO CERTIFICAÇÃO","Bloco de informação N/A")))</f>
        <v>-</v>
      </c>
      <c r="B17" s="77" t="str">
        <f>IF(C11="","-",IF(C11="IMERCADO","Nome completo do responsável",IF(C11="IMERCADO CERTIFICAÇÃO","Informar N/A")))</f>
        <v>-</v>
      </c>
      <c r="C17" s="10"/>
    </row>
    <row r="18" spans="1:3" ht="14.4" x14ac:dyDescent="0.3">
      <c r="A18" s="111"/>
      <c r="B18" s="77" t="str">
        <f>IF(C11="","-",IF(C11="IMERCADO","e-mail departamental ou caixa de e-mail",IF(C11="IMERCADO CERTIFICAÇÃO","Informar N/A")))</f>
        <v>-</v>
      </c>
      <c r="C18" s="10"/>
    </row>
    <row r="19" spans="1:3" ht="14.4" x14ac:dyDescent="0.3">
      <c r="A19" s="112"/>
      <c r="B19" s="77" t="str">
        <f>IF(C11="","-",IF(C11="IMERCADO","Telefone de contato",IF(C11="IMERCADO CERTIFICAÇÃO","Informar N/A")))</f>
        <v>-</v>
      </c>
      <c r="C19" s="10"/>
    </row>
    <row r="20" spans="1:3" ht="26.4" x14ac:dyDescent="0.3">
      <c r="A20" s="74" t="s">
        <v>340</v>
      </c>
      <c r="B20" s="78" t="s">
        <v>25</v>
      </c>
      <c r="C20" s="8"/>
    </row>
    <row r="21" spans="1:3" ht="14.4" x14ac:dyDescent="0.3">
      <c r="A21" s="101" t="s">
        <v>341</v>
      </c>
      <c r="B21" s="9"/>
      <c r="C21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-</v>
      </c>
    </row>
    <row r="22" spans="1:3" ht="14.4" x14ac:dyDescent="0.3">
      <c r="A22" s="102"/>
      <c r="B22" s="9"/>
      <c r="C22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3" spans="1:3" ht="14.4" x14ac:dyDescent="0.3">
      <c r="A23" s="102"/>
      <c r="B23" s="9"/>
      <c r="C23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4" spans="1:3" ht="14.4" x14ac:dyDescent="0.3">
      <c r="A24" s="102"/>
      <c r="B24" s="9"/>
      <c r="C24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5" spans="1:3" ht="14.4" x14ac:dyDescent="0.3">
      <c r="A25" s="102"/>
      <c r="B25" s="9"/>
      <c r="C25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6" spans="1:3" ht="14.4" x14ac:dyDescent="0.3">
      <c r="A26" s="102"/>
      <c r="B26" s="9"/>
      <c r="C26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7" spans="1:3" ht="14.4" x14ac:dyDescent="0.3">
      <c r="A27" s="103"/>
      <c r="B27" s="9"/>
      <c r="C27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8" spans="1:3" ht="14.4" x14ac:dyDescent="0.3">
      <c r="A28" s="62"/>
      <c r="B28" s="63"/>
      <c r="C28" s="61"/>
    </row>
    <row r="29" spans="1:3" ht="14.55" customHeight="1" x14ac:dyDescent="0.3">
      <c r="A29" s="104" t="s">
        <v>322</v>
      </c>
      <c r="B29" s="105"/>
      <c r="C29" s="105"/>
    </row>
    <row r="30" spans="1:3" ht="14.4" x14ac:dyDescent="0.3">
      <c r="A30" s="67" t="str">
        <f>IF(C5="","-",C5)</f>
        <v>-</v>
      </c>
      <c r="B30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-</v>
      </c>
      <c r="C30" s="67"/>
    </row>
    <row r="31" spans="1:3" ht="14.4" x14ac:dyDescent="0.3">
      <c r="A31" s="67" t="str">
        <f>IF(A30="IMBARQ","Cadastro - Fundos de Investimentos","-")</f>
        <v>-</v>
      </c>
      <c r="B31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1" s="67"/>
    </row>
    <row r="32" spans="1:3" ht="14.4" x14ac:dyDescent="0.3">
      <c r="A32" s="67" t="str">
        <f>IF(A30="IMBARQ","Risco de Capital de Fundos (RCF)","-")</f>
        <v>-</v>
      </c>
      <c r="B32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2" s="67"/>
    </row>
    <row r="33" spans="1:3" ht="14.4" x14ac:dyDescent="0.3">
      <c r="A33" s="68" t="str">
        <f>IF(A30="IMBARQ","Duplicatas","-")</f>
        <v>-</v>
      </c>
      <c r="B33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3" s="67"/>
    </row>
    <row r="34" spans="1:3" ht="14.4" x14ac:dyDescent="0.3">
      <c r="A34" s="67" t="str">
        <f>IF(A30="IMBARQ","Agrupamento de Tarifação (NTE)","-")</f>
        <v>-</v>
      </c>
      <c r="B34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4" s="67"/>
    </row>
    <row r="35" spans="1:3" ht="14.4" x14ac:dyDescent="0.3">
      <c r="A35" s="67" t="str">
        <f>IF(A30="IMBARQ","Eventos Corporativos","-")</f>
        <v>-</v>
      </c>
      <c r="B35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5" s="67"/>
    </row>
    <row r="36" spans="1:3" ht="14.4" x14ac:dyDescent="0.3">
      <c r="A36" s="67" t="str">
        <f>IF(AND(A30="IMBARQ",C10="Extranet - Com infraestrutura dedicada de conectividade com a B3"),"-",IF(C5&lt;&gt;"IMBARQ","-","Cartas de Circularização - Clientes Auditados"))</f>
        <v>-</v>
      </c>
      <c r="B36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6" s="67"/>
    </row>
    <row r="37" spans="1:3" ht="14.4" x14ac:dyDescent="0.3"/>
    <row r="38" spans="1:3" ht="14.4" x14ac:dyDescent="0.3">
      <c r="A38" s="1" t="s">
        <v>299</v>
      </c>
    </row>
    <row r="39" spans="1:3" ht="15.6" x14ac:dyDescent="0.3">
      <c r="A39" s="54" t="str">
        <f ca="1">IF(OR(C12="",C13,C5="",C7="",C8="",C9="",C10="",C11="",C15="",C16=""),"Preencha todos os campos","Formulário Completo")</f>
        <v>Preencha todos os campos</v>
      </c>
      <c r="B39" s="54"/>
      <c r="C39" s="54"/>
    </row>
    <row r="40" spans="1:3" ht="14.4" hidden="1" x14ac:dyDescent="0.3"/>
    <row r="41" spans="1:3" ht="31.2" hidden="1" customHeight="1" x14ac:dyDescent="0.3">
      <c r="A41" s="64"/>
      <c r="B41" s="64"/>
      <c r="C41" s="64"/>
    </row>
    <row r="42" spans="1:3" ht="14.4" hidden="1" x14ac:dyDescent="0.3"/>
  </sheetData>
  <sheetProtection algorithmName="SHA-512" hashValue="+pF6atYRaD4fzmEZQHKdm8T7MamzlAEV1h2r5Sx5LvdzfOhqZqctboB5votB5E7qi7MJNhqkmuUVYdX5RpBpFw==" saltValue="QJXyvhydzjNnOr+kclHkZg==" spinCount="100000" sheet="1" objects="1" scenarios="1"/>
  <protectedRanges>
    <protectedRange sqref="C5:C11" name="Intervalo2"/>
    <protectedRange sqref="C13:C20" name="Intervalo1"/>
  </protectedRanges>
  <mergeCells count="8">
    <mergeCell ref="A1:C1"/>
    <mergeCell ref="A2:C2"/>
    <mergeCell ref="A3:C3"/>
    <mergeCell ref="A29:C29"/>
    <mergeCell ref="A6:A12"/>
    <mergeCell ref="A17:A19"/>
    <mergeCell ref="A13:A16"/>
    <mergeCell ref="A21:A27"/>
  </mergeCells>
  <conditionalFormatting sqref="A39:C39">
    <cfRule type="containsText" dxfId="5" priority="1" operator="containsText" text="Preencha">
      <formula>NOT(ISERROR(SEARCH("Preencha",A39)))</formula>
    </cfRule>
    <cfRule type="containsText" dxfId="4" priority="2" operator="containsText" text="Completo">
      <formula>NOT(ISERROR(SEARCH("Completo",A39)))</formula>
    </cfRule>
  </conditionalFormatting>
  <dataValidations count="2">
    <dataValidation type="list" allowBlank="1" showInputMessage="1" showErrorMessage="1" sqref="C9" xr:uid="{60D5A322-D9F9-4182-8E07-C419AD50BDA5}">
      <formula1>Categoria_RCF</formula1>
    </dataValidation>
    <dataValidation type="list" allowBlank="1" showInputMessage="1" showErrorMessage="1" sqref="C20:C21" xr:uid="{1FAF874D-8FE5-4F0C-AE3D-6C451B3B1983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37</xdr:row>
                    <xdr:rowOff>7620</xdr:rowOff>
                  </from>
                  <to>
                    <xdr:col>0</xdr:col>
                    <xdr:colOff>251460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" name="Check Box 37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160020</xdr:rowOff>
                  </from>
                  <to>
                    <xdr:col>1</xdr:col>
                    <xdr:colOff>1341120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5" name="Check Box 41">
              <controlPr defaultSize="0" autoFill="0" autoLine="0" autoPict="0">
                <anchor moveWithCells="1">
                  <from>
                    <xdr:col>1</xdr:col>
                    <xdr:colOff>1135380</xdr:colOff>
                    <xdr:row>25</xdr:row>
                    <xdr:rowOff>167640</xdr:rowOff>
                  </from>
                  <to>
                    <xdr:col>1</xdr:col>
                    <xdr:colOff>1341120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6" name="Check Box 4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1341120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7" name="Check Box 49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1341120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8" name="Check Box 51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1341120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9" name="Check Box 52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152400</xdr:rowOff>
                  </from>
                  <to>
                    <xdr:col>1</xdr:col>
                    <xdr:colOff>1341120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10" name="Check Box 53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0</xdr:rowOff>
                  </from>
                  <to>
                    <xdr:col>1</xdr:col>
                    <xdr:colOff>1341120</xdr:colOff>
                    <xdr:row>21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80B6BF-43F6-4679-99F1-313AF8485CE7}">
          <x14:formula1>
            <xm:f>Descrição!$A$1:$A$10</xm:f>
          </x14:formula1>
          <xm:sqref>C5</xm:sqref>
        </x14:dataValidation>
        <x14:dataValidation type="list" allowBlank="1" showInputMessage="1" showErrorMessage="1" xr:uid="{B471C025-0E25-4E15-AB51-D04E954B4AA2}">
          <x14:formula1>
            <xm:f>Conectividade!$A$2:$A$3</xm:f>
          </x14:formula1>
          <xm:sqref>C10</xm:sqref>
        </x14:dataValidation>
        <x14:dataValidation type="list" allowBlank="1" showInputMessage="1" showErrorMessage="1" xr:uid="{010E0499-1AFC-4A0D-99B1-0D9266C0EBD3}">
          <x14:formula1>
            <xm:f>'Grupo de Serviço'!$A$2:$A$3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49A6-64C5-4753-8E0E-0C85A3A42955}">
  <dimension ref="A1:C33"/>
  <sheetViews>
    <sheetView workbookViewId="0">
      <selection activeCell="C6" sqref="C6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61.6640625" style="1" customWidth="1"/>
    <col min="4" max="16384" width="8.88671875" style="1" hidden="1"/>
  </cols>
  <sheetData>
    <row r="1" spans="1:3" ht="18" x14ac:dyDescent="0.35">
      <c r="A1" s="94" t="s">
        <v>342</v>
      </c>
      <c r="B1" s="94"/>
      <c r="C1" s="94"/>
    </row>
    <row r="2" spans="1:3" ht="18" x14ac:dyDescent="0.35">
      <c r="A2" s="88" t="str">
        <f>CONCATENATE(C5," - ",C9)</f>
        <v xml:space="preserve">Portabilidade de Investimento (STVM) - </v>
      </c>
      <c r="B2" s="88"/>
      <c r="C2" s="88"/>
    </row>
    <row r="3" spans="1:3" ht="22.8" customHeight="1" x14ac:dyDescent="0.3">
      <c r="A3" s="95" t="str">
        <f>IF(C5="","",VLOOKUP(C5,Descrição!A1:B26,2,))</f>
        <v>Receba e trascione informações referentes à portabilidade de investimentos - STVM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359</v>
      </c>
      <c r="C5" s="34" t="s">
        <v>347</v>
      </c>
    </row>
    <row r="6" spans="1:3" ht="14.4" customHeight="1" x14ac:dyDescent="0.3">
      <c r="A6" s="101" t="s">
        <v>23</v>
      </c>
      <c r="B6" s="9" t="s">
        <v>177</v>
      </c>
      <c r="C6" s="10"/>
    </row>
    <row r="7" spans="1:3" ht="14.4" x14ac:dyDescent="0.3">
      <c r="A7" s="102"/>
      <c r="B7" s="9" t="s">
        <v>2</v>
      </c>
      <c r="C7" s="10"/>
    </row>
    <row r="8" spans="1:3" ht="14.4" x14ac:dyDescent="0.3">
      <c r="A8" s="102"/>
      <c r="B8" s="9" t="s">
        <v>3</v>
      </c>
      <c r="C8" s="10"/>
    </row>
    <row r="9" spans="1:3" ht="14.4" x14ac:dyDescent="0.3">
      <c r="A9" s="102"/>
      <c r="B9" s="9" t="s">
        <v>355</v>
      </c>
      <c r="C9" s="10"/>
    </row>
    <row r="10" spans="1:3" ht="14.4" customHeight="1" x14ac:dyDescent="0.3">
      <c r="A10" s="102"/>
      <c r="B10" s="9" t="s">
        <v>354</v>
      </c>
      <c r="C10" s="10"/>
    </row>
    <row r="11" spans="1:3" ht="14.4" x14ac:dyDescent="0.3">
      <c r="A11" s="102"/>
      <c r="B11" s="9" t="s">
        <v>356</v>
      </c>
      <c r="C11" s="10"/>
    </row>
    <row r="12" spans="1:3" ht="14.4" x14ac:dyDescent="0.3">
      <c r="A12" s="102"/>
      <c r="B12" s="9" t="s">
        <v>357</v>
      </c>
      <c r="C12" s="10"/>
    </row>
    <row r="13" spans="1:3" ht="14.4" x14ac:dyDescent="0.3">
      <c r="A13" s="102"/>
      <c r="B13" s="9" t="str">
        <f>IF(C9="IMBW (Portal iMercado)","Serviço a ser liberado 1","Serviço a ser liberado")</f>
        <v>Serviço a ser liberado</v>
      </c>
      <c r="C13" s="10"/>
    </row>
    <row r="14" spans="1:3" ht="14.4" x14ac:dyDescent="0.3">
      <c r="A14" s="102"/>
      <c r="B14" s="9" t="str">
        <f>IF(C9="IMBW (Portal iMercado)","Serviço a ser liberado 2","-")</f>
        <v>-</v>
      </c>
      <c r="C14" s="10"/>
    </row>
    <row r="15" spans="1:3" ht="14.4" x14ac:dyDescent="0.3">
      <c r="A15" s="103"/>
      <c r="B15" s="9" t="s">
        <v>358</v>
      </c>
      <c r="C15" s="10"/>
    </row>
    <row r="16" spans="1:3" ht="26.4" x14ac:dyDescent="0.3">
      <c r="A16" s="79" t="s">
        <v>361</v>
      </c>
      <c r="B16" s="7"/>
      <c r="C16" s="124" t="str">
        <f>IF(AND(C12="IMERCADO",C9="IMBW (Portal iMercado)"),"IMBW_CUST-STVM_",IF(AND(C12="IMERCADO CERTIFICAÇÃO",C9="IMBW (Portal iMercado)"),"CIMBW_CUST-STVM_",IF(AND(C12="IMERCADO",C9="Mensageria"),"-",IF(AND(C12="IMERCADO CERTIFICAÇÃO",C9="Mensageria"),"-",""))))</f>
        <v/>
      </c>
    </row>
    <row r="17" spans="1:3" ht="14.4" customHeight="1" x14ac:dyDescent="0.3">
      <c r="A17" s="101" t="str">
        <f>IF(C9="","-",IF(C9="Mensageria","Bloco de informação N/A","Informe contato do usuário privilegiado"))</f>
        <v>-</v>
      </c>
      <c r="B17" s="9" t="str">
        <f>IF(C9="","-",IF(C9="Mensageria","-","Nome do privilegiado"))</f>
        <v>-</v>
      </c>
      <c r="C17" s="10"/>
    </row>
    <row r="18" spans="1:3" ht="14.4" x14ac:dyDescent="0.3">
      <c r="A18" s="102"/>
      <c r="B18" s="9" t="str">
        <f>IF(C9="","-",IF(C9="Mensageria","-","E-mail do contato"))</f>
        <v>-</v>
      </c>
      <c r="C18" s="10"/>
    </row>
    <row r="19" spans="1:3" ht="14.4" x14ac:dyDescent="0.3">
      <c r="A19" s="102"/>
      <c r="B19" s="9" t="str">
        <f>IF(C9="","-",IF(C9="Mensageria","-","Documento CPF"))</f>
        <v>-</v>
      </c>
      <c r="C19" s="10"/>
    </row>
    <row r="20" spans="1:3" ht="14.4" x14ac:dyDescent="0.3">
      <c r="A20" s="103"/>
      <c r="B20" s="9" t="str">
        <f>IF(C9="","-",IF(C9="Mensageria","-","Telefone do contato"))</f>
        <v>-</v>
      </c>
      <c r="C20" s="10"/>
    </row>
    <row r="21" spans="1:3" ht="14.4" x14ac:dyDescent="0.3">
      <c r="A21" s="98" t="s">
        <v>349</v>
      </c>
      <c r="B21" s="7" t="s">
        <v>264</v>
      </c>
      <c r="C21" s="8"/>
    </row>
    <row r="22" spans="1:3" ht="14.4" x14ac:dyDescent="0.3">
      <c r="A22" s="99"/>
      <c r="B22" s="7" t="s">
        <v>25</v>
      </c>
      <c r="C22" s="8"/>
    </row>
    <row r="23" spans="1:3" ht="14.4" x14ac:dyDescent="0.3">
      <c r="A23" s="100"/>
      <c r="B23" s="7" t="s">
        <v>212</v>
      </c>
      <c r="C23" s="8"/>
    </row>
    <row r="24" spans="1:3" ht="14.4" x14ac:dyDescent="0.3">
      <c r="A24" s="101" t="str">
        <f>IF(C12="","-",IF(C12="IMERCADO","Informe os dados do contato financeiro para recebimento do boleto de pagamento",IF(C12="IMERCADO CERTIFICAÇÃO","Bloco de informação N/A")))</f>
        <v>-</v>
      </c>
      <c r="B24" s="9" t="str">
        <f>IF(C12="","-",IF(C12="IMERCADO","Nome completo do responsável",IF(C12="IMERCADO CERTIFICAÇÃO","Informar N/A")))</f>
        <v>-</v>
      </c>
      <c r="C24" s="10"/>
    </row>
    <row r="25" spans="1:3" ht="14.4" x14ac:dyDescent="0.3">
      <c r="A25" s="102"/>
      <c r="B25" s="9" t="str">
        <f>IF(C12="","-",IF(C12="IMERCADO","e-mail",IF(C12="IMERCADO CERTIFICAÇÃO","Informar N/A")))</f>
        <v>-</v>
      </c>
      <c r="C25" s="10"/>
    </row>
    <row r="26" spans="1:3" ht="14.4" x14ac:dyDescent="0.3">
      <c r="A26" s="103"/>
      <c r="B26" s="9" t="str">
        <f>IF(C12="","-",IF(C12="IMERCADO","Telefone",IF(C12="IMERCADO CERTIFICAÇÃO","Informar N/A")))</f>
        <v>-</v>
      </c>
      <c r="C26" s="10"/>
    </row>
    <row r="27" spans="1:3" ht="39.6" x14ac:dyDescent="0.3">
      <c r="A27" s="6" t="s">
        <v>24</v>
      </c>
      <c r="B27" s="7" t="s">
        <v>25</v>
      </c>
      <c r="C27" s="8"/>
    </row>
    <row r="28" spans="1:3" ht="14.4" x14ac:dyDescent="0.3"/>
    <row r="29" spans="1:3" ht="14.4" x14ac:dyDescent="0.3">
      <c r="A29" s="1" t="s">
        <v>299</v>
      </c>
    </row>
    <row r="30" spans="1:3" ht="15.6" x14ac:dyDescent="0.3">
      <c r="A30" s="54" t="str">
        <f>IF(OR(C5="",C7="",C8="",C9="",C10="",C11="",C12="",C13="",C17="",C18="",C20="",C24="",C25="",C26="",C27=""),"Preencha todos os campos","Formulário Completo")</f>
        <v>Preencha todos os campos</v>
      </c>
    </row>
    <row r="31" spans="1:3" ht="17.399999999999999" x14ac:dyDescent="0.3">
      <c r="A31" s="2"/>
    </row>
    <row r="32" spans="1:3" ht="14.4" hidden="1" x14ac:dyDescent="0.3"/>
    <row r="33" s="1" customFormat="1" ht="14.55" hidden="1" customHeight="1" x14ac:dyDescent="0.3"/>
  </sheetData>
  <sheetProtection algorithmName="SHA-512" hashValue="iT6HkPCaAGAABCxyQgFznpeYr+CDg8Pmr4FlaIXhv6ZSpJ/iGRM9XeE/ocT/nb96DJnnceJ2vMgM+iCyCsOk+g==" saltValue="yeMs3v16o2ryuROoFhWxOw==" spinCount="100000" sheet="1" objects="1" scenarios="1"/>
  <protectedRanges>
    <protectedRange sqref="C17:C27" name="Intervalo2"/>
    <protectedRange sqref="C6:C12" name="Intervalo1"/>
    <protectedRange sqref="C15" name="Intervalo3"/>
  </protectedRanges>
  <mergeCells count="7">
    <mergeCell ref="A1:C1"/>
    <mergeCell ref="A2:C2"/>
    <mergeCell ref="A3:C3"/>
    <mergeCell ref="A17:A20"/>
    <mergeCell ref="A24:A26"/>
    <mergeCell ref="A21:A23"/>
    <mergeCell ref="A6:A15"/>
  </mergeCells>
  <conditionalFormatting sqref="A30">
    <cfRule type="containsText" dxfId="3" priority="1" operator="containsText" text="Preencha">
      <formula>NOT(ISERROR(SEARCH("Preencha",A30)))</formula>
    </cfRule>
    <cfRule type="containsText" dxfId="2" priority="2" operator="containsText" text="Completo">
      <formula>NOT(ISERROR(SEARCH("Completo",A30)))</formula>
    </cfRule>
  </conditionalFormatting>
  <dataValidations count="1">
    <dataValidation type="list" allowBlank="1" showInputMessage="1" showErrorMessage="1" sqref="C13:C14" xr:uid="{3C7D2516-E350-413D-B87A-41890485A485}">
      <formula1>Serviços_CadastroINR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28</xdr:row>
                    <xdr:rowOff>7620</xdr:rowOff>
                  </from>
                  <to>
                    <xdr:col>0</xdr:col>
                    <xdr:colOff>251460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6" r:id="rId4" name="Check Box 4">
              <controlPr defaultSize="0" autoFill="0" autoLine="0" autoPict="0">
                <anchor moveWithCells="1">
                  <from>
                    <xdr:col>1</xdr:col>
                    <xdr:colOff>1089660</xdr:colOff>
                    <xdr:row>15</xdr:row>
                    <xdr:rowOff>53340</xdr:rowOff>
                  </from>
                  <to>
                    <xdr:col>1</xdr:col>
                    <xdr:colOff>1295400</xdr:colOff>
                    <xdr:row>15</xdr:row>
                    <xdr:rowOff>281940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EBCA34-0AEC-4618-AAA7-2A392A93F4F2}">
          <x14:formula1>
            <xm:f>Descrição!$A$16</xm:f>
          </x14:formula1>
          <xm:sqref>C5</xm:sqref>
        </x14:dataValidation>
        <x14:dataValidation type="list" allowBlank="1" showInputMessage="1" showErrorMessage="1" xr:uid="{07488E9C-8F3C-4EB4-A171-2F2788ECD0E0}">
          <x14:formula1>
            <xm:f>'Meio de Acesso'!$G$2:$G$3</xm:f>
          </x14:formula1>
          <xm:sqref>C9</xm:sqref>
        </x14:dataValidation>
        <x14:dataValidation type="list" allowBlank="1" showInputMessage="1" showErrorMessage="1" xr:uid="{6CC94D14-EED3-4AEF-88AD-D62AC19553C7}">
          <x14:formula1>
            <xm:f>Conectividade!$A$3:$A$3</xm:f>
          </x14:formula1>
          <xm:sqref>C11</xm:sqref>
        </x14:dataValidation>
        <x14:dataValidation type="list" allowBlank="1" showInputMessage="1" showErrorMessage="1" xr:uid="{022D16A1-0AAA-41FC-9A15-8F64EE66056B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C20CF2AD-102C-4F5C-AB3D-D0154E586B10}">
          <x14:formula1>
            <xm:f>Categorias!$A$51:$A$52</xm:f>
          </x14:formula1>
          <xm:sqref>C10</xm:sqref>
        </x14:dataValidation>
        <x14:dataValidation type="list" allowBlank="1" showInputMessage="1" showErrorMessage="1" xr:uid="{5E3E9A98-54FE-48C4-A496-8B8B427BE51B}">
          <x14:formula1>
            <xm:f>'Meio de Acesso'!$J$2:$J$3</xm:f>
          </x14:formula1>
          <xm:sqref>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88" t="s">
        <v>0</v>
      </c>
      <c r="B2" s="88"/>
      <c r="C2" s="88"/>
    </row>
    <row r="3" spans="1:3" ht="14.4" x14ac:dyDescent="0.3">
      <c r="A3" s="95" t="s">
        <v>181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96" t="s">
        <v>23</v>
      </c>
      <c r="B5" s="9" t="s">
        <v>177</v>
      </c>
      <c r="C5" s="10"/>
    </row>
    <row r="6" spans="1:3" ht="14.4" x14ac:dyDescent="0.3">
      <c r="A6" s="96"/>
      <c r="B6" s="9" t="s">
        <v>2</v>
      </c>
      <c r="C6" s="10"/>
    </row>
    <row r="7" spans="1:3" ht="14.4" x14ac:dyDescent="0.3">
      <c r="A7" s="96"/>
      <c r="B7" s="9" t="s">
        <v>3</v>
      </c>
      <c r="C7" s="10"/>
    </row>
    <row r="8" spans="1:3" ht="14.4" x14ac:dyDescent="0.3">
      <c r="A8" s="96"/>
      <c r="B8" s="9" t="s">
        <v>4</v>
      </c>
      <c r="C8" s="10"/>
    </row>
    <row r="9" spans="1:3" ht="14.4" x14ac:dyDescent="0.3">
      <c r="A9" s="96"/>
      <c r="B9" s="9" t="s">
        <v>110</v>
      </c>
      <c r="C9" s="10"/>
    </row>
    <row r="10" spans="1:3" ht="14.4" x14ac:dyDescent="0.3">
      <c r="A10" s="96"/>
      <c r="B10" s="9" t="s">
        <v>6</v>
      </c>
      <c r="C10" s="10"/>
    </row>
    <row r="11" spans="1:3" ht="14.4" x14ac:dyDescent="0.3">
      <c r="A11" s="96"/>
      <c r="B11" s="9" t="s">
        <v>7</v>
      </c>
      <c r="C11" s="10"/>
    </row>
    <row r="12" spans="1:3" ht="61.2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6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97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97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97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97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97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97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97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97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97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97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97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97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97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97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97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98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99"/>
      <c r="B30" s="7" t="str">
        <f>IF(C10="","-",IF(C10="IMERCADO","e-mail",IF(C10="IMERCADO CERTIFICAÇÃO","-")))</f>
        <v>-</v>
      </c>
      <c r="C30" s="8"/>
    </row>
    <row r="31" spans="1:3" ht="14.4" x14ac:dyDescent="0.3">
      <c r="A31" s="100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88" t="s">
        <v>64</v>
      </c>
      <c r="B2" s="88"/>
      <c r="C2" s="88"/>
    </row>
    <row r="3" spans="1:3" ht="14.4" customHeight="1" x14ac:dyDescent="0.3">
      <c r="A3" s="95" t="s">
        <v>70</v>
      </c>
      <c r="B3" s="95"/>
      <c r="C3" s="95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6" t="s">
        <v>23</v>
      </c>
      <c r="B5" s="9" t="s">
        <v>177</v>
      </c>
      <c r="C5" s="10"/>
    </row>
    <row r="6" spans="1:3" x14ac:dyDescent="0.3">
      <c r="A6" s="96"/>
      <c r="B6" s="9" t="s">
        <v>2</v>
      </c>
      <c r="C6" s="10"/>
    </row>
    <row r="7" spans="1:3" x14ac:dyDescent="0.3">
      <c r="A7" s="96"/>
      <c r="B7" s="9" t="s">
        <v>3</v>
      </c>
      <c r="C7" s="10"/>
    </row>
    <row r="8" spans="1:3" x14ac:dyDescent="0.3">
      <c r="A8" s="96"/>
      <c r="B8" s="9" t="s">
        <v>4</v>
      </c>
      <c r="C8" s="10"/>
    </row>
    <row r="9" spans="1:3" x14ac:dyDescent="0.3">
      <c r="A9" s="96"/>
      <c r="B9" s="9" t="s">
        <v>110</v>
      </c>
      <c r="C9" s="10"/>
    </row>
    <row r="10" spans="1:3" x14ac:dyDescent="0.3">
      <c r="A10" s="96"/>
      <c r="B10" s="9" t="s">
        <v>6</v>
      </c>
      <c r="C10" s="10"/>
    </row>
    <row r="11" spans="1:3" x14ac:dyDescent="0.3">
      <c r="A11" s="96"/>
      <c r="B11" s="9" t="s">
        <v>7</v>
      </c>
      <c r="C11" s="10"/>
    </row>
    <row r="12" spans="1:3" ht="59.4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96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7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7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7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7"/>
      <c r="B17" s="7" t="str">
        <f>IF(C9="","-",IF(LEFT(C9,8)="Internet","Nome usuário 2",IF(LEFT(C9,8)="Extranet","N/A")))</f>
        <v>-</v>
      </c>
      <c r="C17" s="8"/>
    </row>
    <row r="18" spans="1:3" x14ac:dyDescent="0.3">
      <c r="A18" s="97"/>
      <c r="B18" s="7" t="str">
        <f>IF(C9="","-",IF(LEFT(C9,8)="Internet","CPF do usuário 2",IF(LEFT(C9,8)="Extranet","N/A")))</f>
        <v>-</v>
      </c>
      <c r="C18" s="8"/>
    </row>
    <row r="19" spans="1:3" x14ac:dyDescent="0.3">
      <c r="A19" s="97"/>
      <c r="B19" s="7" t="str">
        <f>IF(C9="","-",IF(LEFT(C9,8)="Internet","E-mail usuário 2",IF(LEFT(C9,8)="Extranet","N/A")))</f>
        <v>-</v>
      </c>
      <c r="C19" s="8"/>
    </row>
    <row r="20" spans="1:3" x14ac:dyDescent="0.3">
      <c r="A20" s="97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7"/>
      <c r="B21" s="9" t="str">
        <f>IF(C9="","-",IF(LEFT(C9,8)="Internet","Nome usuário 3",IF(LEFT(C9,8)="Extranet","N/A")))</f>
        <v>-</v>
      </c>
      <c r="C21" s="10"/>
    </row>
    <row r="22" spans="1:3" x14ac:dyDescent="0.3">
      <c r="A22" s="97"/>
      <c r="B22" s="9" t="str">
        <f>IF(C9="","-",IF(LEFT(C9,8)="Internet","CPF usuário 3",IF(LEFT(C9,8)="Extranet","N/A")))</f>
        <v>-</v>
      </c>
      <c r="C22" s="10"/>
    </row>
    <row r="23" spans="1:3" x14ac:dyDescent="0.3">
      <c r="A23" s="97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7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7"/>
      <c r="B25" s="7" t="str">
        <f>IF(C9="","-",IF(LEFT(C9,8)="Internet","Nome usuário 4",IF(LEFT(C9,8)="Extranet","N/A")))</f>
        <v>-</v>
      </c>
      <c r="C25" s="8"/>
    </row>
    <row r="26" spans="1:3" x14ac:dyDescent="0.3">
      <c r="A26" s="97"/>
      <c r="B26" s="7" t="str">
        <f>IF(C9="","-",IF(LEFT(C9,8)="Internet","CPF usuário 4",IF(LEFT(C9,8)="Extranet","N/A")))</f>
        <v>-</v>
      </c>
      <c r="C26" s="8"/>
    </row>
    <row r="27" spans="1:3" x14ac:dyDescent="0.3">
      <c r="A27" s="97"/>
      <c r="B27" s="7" t="str">
        <f>IF(C9="","-",IF(LEFT(C9,8)="Internet","E-mail usuário 4",IF(LEFT(C9,8)="Extranet","N/A")))</f>
        <v>-</v>
      </c>
      <c r="C27" s="8"/>
    </row>
    <row r="28" spans="1:3" x14ac:dyDescent="0.3">
      <c r="A28" s="97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169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88" t="s">
        <v>9</v>
      </c>
      <c r="B2" s="88"/>
      <c r="C2" s="88"/>
    </row>
    <row r="3" spans="1:3" ht="28.2" customHeight="1" x14ac:dyDescent="0.3">
      <c r="A3" s="95" t="s">
        <v>116</v>
      </c>
      <c r="B3" s="95"/>
      <c r="C3" s="95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6" t="s">
        <v>23</v>
      </c>
      <c r="B5" s="9" t="s">
        <v>177</v>
      </c>
      <c r="C5" s="30"/>
    </row>
    <row r="6" spans="1:3" x14ac:dyDescent="0.3">
      <c r="A6" s="96"/>
      <c r="B6" s="9" t="s">
        <v>2</v>
      </c>
      <c r="C6" s="10"/>
    </row>
    <row r="7" spans="1:3" x14ac:dyDescent="0.3">
      <c r="A7" s="96"/>
      <c r="B7" s="9" t="s">
        <v>3</v>
      </c>
      <c r="C7" s="10"/>
    </row>
    <row r="8" spans="1:3" x14ac:dyDescent="0.3">
      <c r="A8" s="96"/>
      <c r="B8" s="9" t="s">
        <v>4</v>
      </c>
      <c r="C8" s="10"/>
    </row>
    <row r="9" spans="1:3" x14ac:dyDescent="0.3">
      <c r="A9" s="96"/>
      <c r="B9" s="9" t="s">
        <v>110</v>
      </c>
      <c r="C9" s="10"/>
    </row>
    <row r="10" spans="1:3" x14ac:dyDescent="0.3">
      <c r="A10" s="96"/>
      <c r="B10" s="9" t="s">
        <v>6</v>
      </c>
      <c r="C10" s="10"/>
    </row>
    <row r="11" spans="1:3" x14ac:dyDescent="0.3">
      <c r="A11" s="96"/>
      <c r="B11" s="9" t="s">
        <v>7</v>
      </c>
      <c r="C11" s="10"/>
    </row>
    <row r="12" spans="1:3" ht="61.8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6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7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7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7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7"/>
      <c r="B17" s="7" t="str">
        <f>IF(C9="","-",IF(LEFT(C9,8)="Internet","Nome usuário 2",IF(LEFT(C9,8)="Extranet","N/A")))</f>
        <v>-</v>
      </c>
      <c r="C17" s="8"/>
    </row>
    <row r="18" spans="1:3" x14ac:dyDescent="0.3">
      <c r="A18" s="97"/>
      <c r="B18" s="7" t="str">
        <f>IF(C9="","-",IF(LEFT(C9,8)="Internet","CPF do usuário 2",IF(LEFT(C9,8)="Extranet","N/A")))</f>
        <v>-</v>
      </c>
      <c r="C18" s="8"/>
    </row>
    <row r="19" spans="1:3" x14ac:dyDescent="0.3">
      <c r="A19" s="97"/>
      <c r="B19" s="7" t="str">
        <f>IF(C9="","-",IF(LEFT(C9,8)="Internet","E-mail usuário 2",IF(LEFT(C9,8)="Extranet","N/A")))</f>
        <v>-</v>
      </c>
      <c r="C19" s="8"/>
    </row>
    <row r="20" spans="1:3" x14ac:dyDescent="0.3">
      <c r="A20" s="97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7"/>
      <c r="B21" s="9" t="str">
        <f>IF(C9="","-",IF(LEFT(C9,8)="Internet","Nome usuário 3",IF(LEFT(C9,8)="Extranet","N/A")))</f>
        <v>-</v>
      </c>
      <c r="C21" s="10"/>
    </row>
    <row r="22" spans="1:3" x14ac:dyDescent="0.3">
      <c r="A22" s="97"/>
      <c r="B22" s="9" t="str">
        <f>IF(C9="","-",IF(LEFT(C9,8)="Internet","CPF usuário 3",IF(LEFT(C9,8)="Extranet","N/A")))</f>
        <v>-</v>
      </c>
      <c r="C22" s="10"/>
    </row>
    <row r="23" spans="1:3" x14ac:dyDescent="0.3">
      <c r="A23" s="97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7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7"/>
      <c r="B25" s="7" t="str">
        <f>IF(C9="","-",IF(LEFT(C9,8)="Internet","Nome usuário 4",IF(LEFT(C9,8)="Extranet","N/A")))</f>
        <v>-</v>
      </c>
      <c r="C25" s="8"/>
    </row>
    <row r="26" spans="1:3" x14ac:dyDescent="0.3">
      <c r="A26" s="97"/>
      <c r="B26" s="7" t="str">
        <f>IF(C9="","-",IF(LEFT(C9,8)="Internet","CPF usuário 4",IF(LEFT(C9,8)="Extranet","N/A")))</f>
        <v>-</v>
      </c>
      <c r="C26" s="8"/>
    </row>
    <row r="27" spans="1:3" x14ac:dyDescent="0.3">
      <c r="A27" s="97"/>
      <c r="B27" s="7" t="str">
        <f>IF(C9="","-",IF(LEFT(C9,8)="Internet","E-mail usuário 4",IF(LEFT(C9,8)="Extranet","N/A")))</f>
        <v>-</v>
      </c>
      <c r="C27" s="8"/>
    </row>
    <row r="28" spans="1:3" x14ac:dyDescent="0.3">
      <c r="A28" s="97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8" t="s">
        <v>160</v>
      </c>
      <c r="B2" s="88"/>
      <c r="C2" s="88"/>
    </row>
    <row r="3" spans="1:3" ht="14.55" customHeight="1" x14ac:dyDescent="0.3">
      <c r="A3" s="116" t="s">
        <v>183</v>
      </c>
      <c r="B3" s="116"/>
      <c r="C3" s="116"/>
    </row>
    <row r="4" spans="1:3" ht="14.4" customHeight="1" x14ac:dyDescent="0.3">
      <c r="A4" s="95"/>
      <c r="B4" s="95"/>
      <c r="C4" s="95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6" t="s">
        <v>23</v>
      </c>
      <c r="B6" s="9" t="s">
        <v>177</v>
      </c>
      <c r="C6" s="10"/>
    </row>
    <row r="7" spans="1:3" x14ac:dyDescent="0.3">
      <c r="A7" s="96"/>
      <c r="B7" s="9" t="s">
        <v>2</v>
      </c>
      <c r="C7" s="10"/>
    </row>
    <row r="8" spans="1:3" x14ac:dyDescent="0.3">
      <c r="A8" s="96"/>
      <c r="B8" s="9" t="s">
        <v>3</v>
      </c>
      <c r="C8" s="10"/>
    </row>
    <row r="9" spans="1:3" x14ac:dyDescent="0.3">
      <c r="A9" s="96"/>
      <c r="B9" s="9" t="s">
        <v>4</v>
      </c>
      <c r="C9" s="10"/>
    </row>
    <row r="10" spans="1:3" x14ac:dyDescent="0.3">
      <c r="A10" s="96"/>
      <c r="B10" s="9" t="s">
        <v>110</v>
      </c>
      <c r="C10" s="10"/>
    </row>
    <row r="11" spans="1:3" x14ac:dyDescent="0.3">
      <c r="A11" s="96"/>
      <c r="B11" s="9" t="s">
        <v>6</v>
      </c>
      <c r="C11" s="10"/>
    </row>
    <row r="12" spans="1:3" x14ac:dyDescent="0.3">
      <c r="A12" s="96"/>
      <c r="B12" s="9" t="s">
        <v>7</v>
      </c>
      <c r="C12" s="10"/>
    </row>
    <row r="13" spans="1:3" ht="60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6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7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7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7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7"/>
      <c r="B18" s="7" t="str">
        <f>IF(C10="","-",IF(LEFT(C10,8)="Internet","Nome usuário 2",IF(LEFT(C10,8)="Extranet","N/A")))</f>
        <v>-</v>
      </c>
      <c r="C18" s="8"/>
    </row>
    <row r="19" spans="1:3" x14ac:dyDescent="0.3">
      <c r="A19" s="97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97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97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97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7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7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7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7"/>
      <c r="B26" s="7" t="str">
        <f>IF(C10="","-",IF(LEFT(C10,8)="Internet","Nome usuário 4",IF(LEFT(C10,8)="Extranet","N/A")))</f>
        <v>-</v>
      </c>
      <c r="C26" s="8"/>
    </row>
    <row r="27" spans="1:3" x14ac:dyDescent="0.3">
      <c r="A27" s="97"/>
      <c r="B27" s="7" t="str">
        <f>IF(C10="","-",IF(LEFT(C10,8)="Internet","CPF usuário 4",IF(LEFT(C10,8)="Extranet","N/A")))</f>
        <v>-</v>
      </c>
      <c r="C27" s="8"/>
    </row>
    <row r="28" spans="1:3" x14ac:dyDescent="0.3">
      <c r="A28" s="97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97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165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8" t="s">
        <v>161</v>
      </c>
      <c r="B2" s="88"/>
      <c r="C2" s="88"/>
    </row>
    <row r="3" spans="1:3" ht="14.55" customHeight="1" x14ac:dyDescent="0.3">
      <c r="A3" s="116" t="s">
        <v>176</v>
      </c>
      <c r="B3" s="116"/>
      <c r="C3" s="116"/>
    </row>
    <row r="4" spans="1:3" ht="14.4" customHeight="1" x14ac:dyDescent="0.3">
      <c r="A4" s="95"/>
      <c r="B4" s="95"/>
      <c r="C4" s="95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6" t="s">
        <v>23</v>
      </c>
      <c r="B6" s="9" t="s">
        <v>177</v>
      </c>
      <c r="C6" s="30"/>
    </row>
    <row r="7" spans="1:3" x14ac:dyDescent="0.3">
      <c r="A7" s="96"/>
      <c r="B7" s="9" t="s">
        <v>2</v>
      </c>
      <c r="C7" s="10"/>
    </row>
    <row r="8" spans="1:3" x14ac:dyDescent="0.3">
      <c r="A8" s="96"/>
      <c r="B8" s="9" t="s">
        <v>3</v>
      </c>
      <c r="C8" s="10"/>
    </row>
    <row r="9" spans="1:3" x14ac:dyDescent="0.3">
      <c r="A9" s="96"/>
      <c r="B9" s="9" t="s">
        <v>4</v>
      </c>
      <c r="C9" s="10"/>
    </row>
    <row r="10" spans="1:3" x14ac:dyDescent="0.3">
      <c r="A10" s="96"/>
      <c r="B10" s="9" t="s">
        <v>110</v>
      </c>
      <c r="C10" s="10"/>
    </row>
    <row r="11" spans="1:3" x14ac:dyDescent="0.3">
      <c r="A11" s="96"/>
      <c r="B11" s="9" t="s">
        <v>6</v>
      </c>
      <c r="C11" s="10"/>
    </row>
    <row r="12" spans="1:3" x14ac:dyDescent="0.3">
      <c r="A12" s="96"/>
      <c r="B12" s="9" t="s">
        <v>7</v>
      </c>
      <c r="C12" s="10"/>
    </row>
    <row r="13" spans="1:3" ht="61.8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6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7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7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7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7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97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97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97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97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7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7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7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7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97"/>
      <c r="B27" s="7" t="str">
        <f>IF(C10="","-",IF(LEFT(C10,8)="Internet","CPF usuário 4",IF(LEFT(C10,8)="Extranet","N/A")))</f>
        <v>-</v>
      </c>
      <c r="C27" s="14"/>
    </row>
    <row r="28" spans="1:3" x14ac:dyDescent="0.3">
      <c r="A28" s="97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97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166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88" t="s">
        <v>91</v>
      </c>
      <c r="B2" s="88"/>
      <c r="C2" s="88"/>
    </row>
    <row r="3" spans="1:3" ht="14.4" x14ac:dyDescent="0.3">
      <c r="A3" s="117" t="s">
        <v>92</v>
      </c>
      <c r="B3" s="117"/>
      <c r="C3" s="11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18" t="s">
        <v>23</v>
      </c>
      <c r="B5" s="22" t="s">
        <v>177</v>
      </c>
      <c r="C5" s="10"/>
    </row>
    <row r="6" spans="1:3" ht="14.4" x14ac:dyDescent="0.3">
      <c r="A6" s="118"/>
      <c r="B6" s="22" t="s">
        <v>2</v>
      </c>
      <c r="C6" s="10"/>
    </row>
    <row r="7" spans="1:3" ht="14.4" x14ac:dyDescent="0.3">
      <c r="A7" s="118"/>
      <c r="B7" s="22" t="s">
        <v>3</v>
      </c>
      <c r="C7" s="10"/>
    </row>
    <row r="8" spans="1:3" ht="14.4" x14ac:dyDescent="0.3">
      <c r="A8" s="118"/>
      <c r="B8" s="22" t="s">
        <v>4</v>
      </c>
      <c r="C8" s="10"/>
    </row>
    <row r="9" spans="1:3" ht="14.4" x14ac:dyDescent="0.3">
      <c r="A9" s="118"/>
      <c r="B9" s="22" t="s">
        <v>110</v>
      </c>
      <c r="C9" s="10"/>
    </row>
    <row r="10" spans="1:3" ht="14.4" x14ac:dyDescent="0.3">
      <c r="A10" s="118"/>
      <c r="B10" s="22" t="s">
        <v>6</v>
      </c>
      <c r="C10" s="10"/>
    </row>
    <row r="11" spans="1:3" ht="14.4" x14ac:dyDescent="0.3">
      <c r="A11" s="118"/>
      <c r="B11" s="22" t="s">
        <v>7</v>
      </c>
      <c r="C11" s="10"/>
    </row>
    <row r="12" spans="1:3" ht="61.2" customHeight="1" x14ac:dyDescent="0.3">
      <c r="A12" s="23" t="s">
        <v>173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18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119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119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119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119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119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119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119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119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119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119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119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119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119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119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119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120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121"/>
      <c r="B30" s="24" t="str">
        <f>IF(C10="","-",IF(C10="IMERCADO","e-mail",IF(C10="IMERCADO CERTIFICAÇÃO","-")))</f>
        <v>-</v>
      </c>
      <c r="C30" s="8"/>
    </row>
    <row r="31" spans="1:3" ht="14.4" x14ac:dyDescent="0.3">
      <c r="A31" s="122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8" t="s">
        <v>83</v>
      </c>
      <c r="B2" s="88"/>
      <c r="C2" s="88"/>
    </row>
    <row r="3" spans="1:3" ht="32.4" customHeight="1" x14ac:dyDescent="0.3">
      <c r="A3" s="95" t="s">
        <v>155</v>
      </c>
      <c r="B3" s="95"/>
      <c r="C3" s="95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2" t="s">
        <v>23</v>
      </c>
      <c r="B5" s="9" t="s">
        <v>3</v>
      </c>
      <c r="C5" s="10"/>
    </row>
    <row r="6" spans="1:3" x14ac:dyDescent="0.3">
      <c r="A6" s="102"/>
      <c r="B6" s="9" t="s">
        <v>110</v>
      </c>
      <c r="C6" s="10"/>
    </row>
    <row r="7" spans="1:3" x14ac:dyDescent="0.3">
      <c r="A7" s="102"/>
      <c r="B7" s="9" t="s">
        <v>6</v>
      </c>
      <c r="C7" s="10"/>
    </row>
    <row r="8" spans="1:3" x14ac:dyDescent="0.3">
      <c r="A8" s="102"/>
      <c r="B8" s="9" t="s">
        <v>7</v>
      </c>
      <c r="C8" s="10"/>
    </row>
    <row r="9" spans="1:3" x14ac:dyDescent="0.3">
      <c r="A9" s="102"/>
      <c r="B9" s="9" t="s">
        <v>141</v>
      </c>
      <c r="C9" s="10"/>
    </row>
    <row r="10" spans="1:3" x14ac:dyDescent="0.3">
      <c r="A10" s="102"/>
      <c r="B10" s="9" t="s">
        <v>142</v>
      </c>
      <c r="C10" s="10"/>
    </row>
    <row r="11" spans="1:3" x14ac:dyDescent="0.3">
      <c r="A11" s="102"/>
      <c r="B11" s="9" t="s">
        <v>143</v>
      </c>
      <c r="C11" s="10"/>
    </row>
    <row r="12" spans="1:3" x14ac:dyDescent="0.3">
      <c r="A12" s="103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6" t="s">
        <v>22</v>
      </c>
      <c r="B14" s="9" t="s">
        <v>10</v>
      </c>
      <c r="C14" s="10"/>
    </row>
    <row r="15" spans="1:3" x14ac:dyDescent="0.3">
      <c r="A15" s="97"/>
      <c r="B15" s="9" t="s">
        <v>12</v>
      </c>
      <c r="C15" s="10"/>
    </row>
    <row r="16" spans="1:3" x14ac:dyDescent="0.3">
      <c r="A16" s="97"/>
      <c r="B16" s="9" t="s">
        <v>13</v>
      </c>
      <c r="C16" s="10"/>
    </row>
    <row r="17" spans="1:3" x14ac:dyDescent="0.3">
      <c r="A17" s="97"/>
      <c r="B17" s="9" t="s">
        <v>29</v>
      </c>
      <c r="C17" s="10"/>
    </row>
    <row r="18" spans="1:3" x14ac:dyDescent="0.3">
      <c r="A18" s="97"/>
      <c r="B18" s="7" t="s">
        <v>14</v>
      </c>
      <c r="C18" s="8"/>
    </row>
    <row r="19" spans="1:3" x14ac:dyDescent="0.3">
      <c r="A19" s="97"/>
      <c r="B19" s="7" t="s">
        <v>11</v>
      </c>
      <c r="C19" s="8"/>
    </row>
    <row r="20" spans="1:3" x14ac:dyDescent="0.3">
      <c r="A20" s="97"/>
      <c r="B20" s="7" t="s">
        <v>16</v>
      </c>
      <c r="C20" s="8"/>
    </row>
    <row r="21" spans="1:3" x14ac:dyDescent="0.3">
      <c r="A21" s="97"/>
      <c r="B21" s="7" t="s">
        <v>30</v>
      </c>
      <c r="C21" s="8"/>
    </row>
    <row r="22" spans="1:3" x14ac:dyDescent="0.3">
      <c r="A22" s="97"/>
      <c r="B22" s="9" t="s">
        <v>17</v>
      </c>
      <c r="C22" s="10"/>
    </row>
    <row r="23" spans="1:3" x14ac:dyDescent="0.3">
      <c r="A23" s="97"/>
      <c r="B23" s="9" t="s">
        <v>15</v>
      </c>
      <c r="C23" s="10"/>
    </row>
    <row r="24" spans="1:3" x14ac:dyDescent="0.3">
      <c r="A24" s="97"/>
      <c r="B24" s="9" t="s">
        <v>18</v>
      </c>
      <c r="C24" s="10"/>
    </row>
    <row r="25" spans="1:3" x14ac:dyDescent="0.3">
      <c r="A25" s="97"/>
      <c r="B25" s="9" t="s">
        <v>31</v>
      </c>
      <c r="C25" s="10"/>
    </row>
    <row r="26" spans="1:3" x14ac:dyDescent="0.3">
      <c r="A26" s="97"/>
      <c r="B26" s="7" t="s">
        <v>19</v>
      </c>
      <c r="C26" s="8"/>
    </row>
    <row r="27" spans="1:3" x14ac:dyDescent="0.3">
      <c r="A27" s="97"/>
      <c r="B27" s="7" t="s">
        <v>20</v>
      </c>
      <c r="C27" s="8"/>
    </row>
    <row r="28" spans="1:3" x14ac:dyDescent="0.3">
      <c r="A28" s="97"/>
      <c r="B28" s="7" t="s">
        <v>21</v>
      </c>
      <c r="C28" s="8"/>
    </row>
    <row r="29" spans="1:3" x14ac:dyDescent="0.3">
      <c r="A29" s="97"/>
      <c r="B29" s="7" t="s">
        <v>32</v>
      </c>
      <c r="C29" s="8"/>
    </row>
    <row r="30" spans="1:3" x14ac:dyDescent="0.3">
      <c r="A30" s="98" t="s">
        <v>46</v>
      </c>
      <c r="B30" s="7" t="s">
        <v>49</v>
      </c>
      <c r="C30" s="8"/>
    </row>
    <row r="31" spans="1:3" x14ac:dyDescent="0.3">
      <c r="A31" s="99"/>
      <c r="B31" s="7" t="s">
        <v>47</v>
      </c>
      <c r="C31" s="8"/>
    </row>
    <row r="32" spans="1:3" x14ac:dyDescent="0.3">
      <c r="A32" s="100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8" t="s">
        <v>156</v>
      </c>
      <c r="B2" s="88"/>
      <c r="C2" s="88"/>
    </row>
    <row r="3" spans="1:3" ht="29.4" customHeight="1" x14ac:dyDescent="0.3">
      <c r="A3" s="95" t="s">
        <v>155</v>
      </c>
      <c r="B3" s="95"/>
      <c r="C3" s="95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2" t="s">
        <v>23</v>
      </c>
      <c r="B5" s="9" t="s">
        <v>3</v>
      </c>
      <c r="C5" s="10"/>
    </row>
    <row r="6" spans="1:3" x14ac:dyDescent="0.3">
      <c r="A6" s="102"/>
      <c r="B6" s="9" t="s">
        <v>110</v>
      </c>
      <c r="C6" s="10"/>
    </row>
    <row r="7" spans="1:3" x14ac:dyDescent="0.3">
      <c r="A7" s="102"/>
      <c r="B7" s="9" t="s">
        <v>6</v>
      </c>
      <c r="C7" s="10"/>
    </row>
    <row r="8" spans="1:3" x14ac:dyDescent="0.3">
      <c r="A8" s="102"/>
      <c r="B8" s="9" t="s">
        <v>7</v>
      </c>
      <c r="C8" s="10"/>
    </row>
    <row r="9" spans="1:3" x14ac:dyDescent="0.3">
      <c r="A9" s="102"/>
      <c r="B9" s="9" t="s">
        <v>141</v>
      </c>
      <c r="C9" s="10"/>
    </row>
    <row r="10" spans="1:3" x14ac:dyDescent="0.3">
      <c r="A10" s="102"/>
      <c r="B10" s="9" t="s">
        <v>142</v>
      </c>
      <c r="C10" s="10"/>
    </row>
    <row r="11" spans="1:3" x14ac:dyDescent="0.3">
      <c r="A11" s="102"/>
      <c r="B11" s="9" t="s">
        <v>143</v>
      </c>
      <c r="C11" s="10"/>
    </row>
    <row r="12" spans="1:3" x14ac:dyDescent="0.3">
      <c r="A12" s="103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6" t="s">
        <v>157</v>
      </c>
      <c r="B14" s="9" t="s">
        <v>10</v>
      </c>
      <c r="C14" s="10"/>
    </row>
    <row r="15" spans="1:3" x14ac:dyDescent="0.3">
      <c r="A15" s="97"/>
      <c r="B15" s="9" t="s">
        <v>12</v>
      </c>
      <c r="C15" s="10"/>
    </row>
    <row r="16" spans="1:3" x14ac:dyDescent="0.3">
      <c r="A16" s="97"/>
      <c r="B16" s="9" t="s">
        <v>13</v>
      </c>
      <c r="C16" s="10"/>
    </row>
    <row r="17" spans="1:3" x14ac:dyDescent="0.3">
      <c r="A17" s="97"/>
      <c r="B17" s="9" t="s">
        <v>29</v>
      </c>
      <c r="C17" s="10"/>
    </row>
    <row r="18" spans="1:3" x14ac:dyDescent="0.3">
      <c r="A18" s="97"/>
      <c r="B18" s="7" t="s">
        <v>14</v>
      </c>
      <c r="C18" s="8"/>
    </row>
    <row r="19" spans="1:3" x14ac:dyDescent="0.3">
      <c r="A19" s="97"/>
      <c r="B19" s="7" t="s">
        <v>11</v>
      </c>
      <c r="C19" s="8"/>
    </row>
    <row r="20" spans="1:3" x14ac:dyDescent="0.3">
      <c r="A20" s="97"/>
      <c r="B20" s="7" t="s">
        <v>16</v>
      </c>
      <c r="C20" s="8"/>
    </row>
    <row r="21" spans="1:3" x14ac:dyDescent="0.3">
      <c r="A21" s="97"/>
      <c r="B21" s="7" t="s">
        <v>30</v>
      </c>
      <c r="C21" s="8"/>
    </row>
    <row r="22" spans="1:3" x14ac:dyDescent="0.3">
      <c r="A22" s="97"/>
      <c r="B22" s="9" t="s">
        <v>17</v>
      </c>
      <c r="C22" s="10"/>
    </row>
    <row r="23" spans="1:3" x14ac:dyDescent="0.3">
      <c r="A23" s="97"/>
      <c r="B23" s="9" t="s">
        <v>15</v>
      </c>
      <c r="C23" s="10"/>
    </row>
    <row r="24" spans="1:3" x14ac:dyDescent="0.3">
      <c r="A24" s="97"/>
      <c r="B24" s="9" t="s">
        <v>18</v>
      </c>
      <c r="C24" s="10"/>
    </row>
    <row r="25" spans="1:3" x14ac:dyDescent="0.3">
      <c r="A25" s="97"/>
      <c r="B25" s="9" t="s">
        <v>31</v>
      </c>
      <c r="C25" s="10"/>
    </row>
    <row r="26" spans="1:3" x14ac:dyDescent="0.3">
      <c r="A26" s="97"/>
      <c r="B26" s="7" t="s">
        <v>19</v>
      </c>
      <c r="C26" s="8"/>
    </row>
    <row r="27" spans="1:3" x14ac:dyDescent="0.3">
      <c r="A27" s="97"/>
      <c r="B27" s="7" t="s">
        <v>20</v>
      </c>
      <c r="C27" s="8"/>
    </row>
    <row r="28" spans="1:3" x14ac:dyDescent="0.3">
      <c r="A28" s="97"/>
      <c r="B28" s="7" t="s">
        <v>21</v>
      </c>
      <c r="C28" s="8"/>
    </row>
    <row r="29" spans="1:3" x14ac:dyDescent="0.3">
      <c r="A29" s="97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8" t="s">
        <v>76</v>
      </c>
      <c r="B2" s="88"/>
      <c r="C2" s="88"/>
    </row>
    <row r="3" spans="1:3" ht="28.2" customHeight="1" x14ac:dyDescent="0.3">
      <c r="A3" s="117" t="s">
        <v>218</v>
      </c>
      <c r="B3" s="117"/>
      <c r="C3" s="11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7" t="s">
        <v>23</v>
      </c>
      <c r="B5" s="22" t="s">
        <v>1</v>
      </c>
      <c r="C5" s="10"/>
    </row>
    <row r="6" spans="1:3" ht="14.4" x14ac:dyDescent="0.3">
      <c r="A6" s="108"/>
      <c r="B6" s="22" t="s">
        <v>2</v>
      </c>
      <c r="C6" s="10"/>
    </row>
    <row r="7" spans="1:3" ht="14.4" x14ac:dyDescent="0.3">
      <c r="A7" s="108"/>
      <c r="B7" s="22" t="s">
        <v>3</v>
      </c>
      <c r="C7" s="10"/>
    </row>
    <row r="8" spans="1:3" ht="14.4" x14ac:dyDescent="0.3">
      <c r="A8" s="108"/>
      <c r="B8" s="22" t="s">
        <v>4</v>
      </c>
      <c r="C8" s="10"/>
    </row>
    <row r="9" spans="1:3" ht="14.4" x14ac:dyDescent="0.3">
      <c r="A9" s="108"/>
      <c r="B9" s="22" t="s">
        <v>110</v>
      </c>
      <c r="C9" s="10"/>
    </row>
    <row r="10" spans="1:3" ht="14.4" x14ac:dyDescent="0.3">
      <c r="A10" s="108"/>
      <c r="B10" s="22" t="s">
        <v>6</v>
      </c>
      <c r="C10" s="10"/>
    </row>
    <row r="11" spans="1:3" ht="14.4" x14ac:dyDescent="0.3">
      <c r="A11" s="108"/>
      <c r="B11" s="22" t="s">
        <v>7</v>
      </c>
      <c r="C11" s="10"/>
    </row>
    <row r="12" spans="1:3" ht="14.4" x14ac:dyDescent="0.3">
      <c r="A12" s="123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18" t="s">
        <v>22</v>
      </c>
      <c r="B14" s="22" t="s">
        <v>10</v>
      </c>
      <c r="C14" s="10"/>
    </row>
    <row r="15" spans="1:3" ht="14.4" x14ac:dyDescent="0.3">
      <c r="A15" s="119"/>
      <c r="B15" s="22" t="s">
        <v>12</v>
      </c>
      <c r="C15" s="10"/>
    </row>
    <row r="16" spans="1:3" ht="14.4" x14ac:dyDescent="0.3">
      <c r="A16" s="119"/>
      <c r="B16" s="22" t="s">
        <v>13</v>
      </c>
      <c r="C16" s="10"/>
    </row>
    <row r="17" spans="1:3" ht="14.4" x14ac:dyDescent="0.3">
      <c r="A17" s="119"/>
      <c r="B17" s="22" t="s">
        <v>29</v>
      </c>
      <c r="C17" s="10"/>
    </row>
    <row r="18" spans="1:3" ht="14.4" x14ac:dyDescent="0.3">
      <c r="A18" s="119"/>
      <c r="B18" s="24" t="s">
        <v>14</v>
      </c>
      <c r="C18" s="8"/>
    </row>
    <row r="19" spans="1:3" ht="14.4" x14ac:dyDescent="0.3">
      <c r="A19" s="119"/>
      <c r="B19" s="24" t="s">
        <v>11</v>
      </c>
      <c r="C19" s="8"/>
    </row>
    <row r="20" spans="1:3" ht="14.4" x14ac:dyDescent="0.3">
      <c r="A20" s="119"/>
      <c r="B20" s="24" t="s">
        <v>16</v>
      </c>
      <c r="C20" s="8"/>
    </row>
    <row r="21" spans="1:3" ht="14.4" x14ac:dyDescent="0.3">
      <c r="A21" s="119"/>
      <c r="B21" s="24" t="s">
        <v>30</v>
      </c>
      <c r="C21" s="8"/>
    </row>
    <row r="22" spans="1:3" ht="14.4" x14ac:dyDescent="0.3">
      <c r="A22" s="119"/>
      <c r="B22" s="22" t="s">
        <v>17</v>
      </c>
      <c r="C22" s="10"/>
    </row>
    <row r="23" spans="1:3" ht="14.4" x14ac:dyDescent="0.3">
      <c r="A23" s="119"/>
      <c r="B23" s="22" t="s">
        <v>15</v>
      </c>
      <c r="C23" s="10"/>
    </row>
    <row r="24" spans="1:3" ht="14.4" x14ac:dyDescent="0.3">
      <c r="A24" s="119"/>
      <c r="B24" s="22" t="s">
        <v>18</v>
      </c>
      <c r="C24" s="10"/>
    </row>
    <row r="25" spans="1:3" ht="14.4" x14ac:dyDescent="0.3">
      <c r="A25" s="119"/>
      <c r="B25" s="22" t="s">
        <v>31</v>
      </c>
      <c r="C25" s="10"/>
    </row>
    <row r="26" spans="1:3" ht="14.4" x14ac:dyDescent="0.3">
      <c r="A26" s="119"/>
      <c r="B26" s="24" t="s">
        <v>19</v>
      </c>
      <c r="C26" s="8"/>
    </row>
    <row r="27" spans="1:3" ht="14.4" x14ac:dyDescent="0.3">
      <c r="A27" s="119"/>
      <c r="B27" s="24" t="s">
        <v>20</v>
      </c>
      <c r="C27" s="8"/>
    </row>
    <row r="28" spans="1:3" ht="14.4" x14ac:dyDescent="0.3">
      <c r="A28" s="119"/>
      <c r="B28" s="24" t="s">
        <v>21</v>
      </c>
      <c r="C28" s="8"/>
    </row>
    <row r="29" spans="1:3" ht="14.4" x14ac:dyDescent="0.3">
      <c r="A29" s="119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8" t="s">
        <v>188</v>
      </c>
      <c r="B2" s="88"/>
      <c r="C2" s="88"/>
    </row>
    <row r="3" spans="1:3" ht="28.2" customHeight="1" x14ac:dyDescent="0.3">
      <c r="A3" s="95" t="s">
        <v>194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1" t="s">
        <v>23</v>
      </c>
      <c r="B5" s="9" t="s">
        <v>177</v>
      </c>
      <c r="C5" s="10"/>
    </row>
    <row r="6" spans="1:3" ht="14.4" x14ac:dyDescent="0.3">
      <c r="A6" s="102"/>
      <c r="B6" s="9" t="s">
        <v>2</v>
      </c>
      <c r="C6" s="10"/>
    </row>
    <row r="7" spans="1:3" ht="14.4" x14ac:dyDescent="0.3">
      <c r="A7" s="102"/>
      <c r="B7" s="9" t="s">
        <v>3</v>
      </c>
      <c r="C7" s="10"/>
    </row>
    <row r="8" spans="1:3" ht="26.4" customHeight="1" x14ac:dyDescent="0.3">
      <c r="A8" s="102"/>
      <c r="B8" s="9" t="s">
        <v>4</v>
      </c>
      <c r="C8" s="10"/>
    </row>
    <row r="9" spans="1:3" ht="14.4" x14ac:dyDescent="0.3">
      <c r="A9" s="102"/>
      <c r="B9" s="9" t="s">
        <v>110</v>
      </c>
      <c r="C9" s="10"/>
    </row>
    <row r="10" spans="1:3" ht="14.4" x14ac:dyDescent="0.3">
      <c r="A10" s="102"/>
      <c r="B10" s="9" t="s">
        <v>6</v>
      </c>
      <c r="C10" s="10"/>
    </row>
    <row r="11" spans="1:3" ht="14.4" x14ac:dyDescent="0.3">
      <c r="A11" s="103"/>
      <c r="B11" s="9" t="s">
        <v>7</v>
      </c>
      <c r="C11" s="10"/>
    </row>
    <row r="12" spans="1:3" ht="33.6" x14ac:dyDescent="0.3">
      <c r="A12" s="6" t="s">
        <v>113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96" t="s">
        <v>151</v>
      </c>
      <c r="B13" s="9" t="s">
        <v>41</v>
      </c>
      <c r="C13" s="10"/>
    </row>
    <row r="14" spans="1:3" ht="14.4" x14ac:dyDescent="0.3">
      <c r="A14" s="97"/>
      <c r="B14" s="9" t="s">
        <v>42</v>
      </c>
      <c r="C14" s="10"/>
    </row>
    <row r="15" spans="1:3" ht="14.4" x14ac:dyDescent="0.3">
      <c r="A15" s="97"/>
      <c r="B15" s="9" t="s">
        <v>43</v>
      </c>
      <c r="C15" s="10"/>
    </row>
    <row r="16" spans="1:3" ht="14.4" x14ac:dyDescent="0.3">
      <c r="A16" s="97"/>
      <c r="B16" s="15" t="s">
        <v>152</v>
      </c>
      <c r="C16" s="8"/>
    </row>
    <row r="17" spans="1:3" ht="14.4" x14ac:dyDescent="0.3">
      <c r="A17" s="97"/>
      <c r="B17" s="15" t="s">
        <v>153</v>
      </c>
      <c r="C17" s="8"/>
    </row>
    <row r="18" spans="1:3" ht="14.4" x14ac:dyDescent="0.3">
      <c r="A18" s="97"/>
      <c r="B18" s="15" t="s">
        <v>154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189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8" t="s">
        <v>77</v>
      </c>
      <c r="B2" s="88"/>
      <c r="C2" s="88"/>
    </row>
    <row r="3" spans="1:3" ht="28.2" customHeight="1" x14ac:dyDescent="0.3">
      <c r="A3" s="117" t="s">
        <v>202</v>
      </c>
      <c r="B3" s="117"/>
      <c r="C3" s="11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7" t="s">
        <v>23</v>
      </c>
      <c r="B5" s="22" t="s">
        <v>177</v>
      </c>
      <c r="C5" s="10"/>
    </row>
    <row r="6" spans="1:3" ht="14.4" x14ac:dyDescent="0.3">
      <c r="A6" s="108"/>
      <c r="B6" s="22" t="s">
        <v>2</v>
      </c>
      <c r="C6" s="10"/>
    </row>
    <row r="7" spans="1:3" ht="14.4" x14ac:dyDescent="0.3">
      <c r="A7" s="108"/>
      <c r="B7" s="22" t="s">
        <v>3</v>
      </c>
      <c r="C7" s="10"/>
    </row>
    <row r="8" spans="1:3" ht="26.4" customHeight="1" x14ac:dyDescent="0.3">
      <c r="A8" s="108"/>
      <c r="B8" s="22" t="s">
        <v>4</v>
      </c>
      <c r="C8" s="10"/>
    </row>
    <row r="9" spans="1:3" ht="14.4" x14ac:dyDescent="0.3">
      <c r="A9" s="108"/>
      <c r="B9" s="22" t="s">
        <v>110</v>
      </c>
      <c r="C9" s="10"/>
    </row>
    <row r="10" spans="1:3" ht="14.4" x14ac:dyDescent="0.3">
      <c r="A10" s="108"/>
      <c r="B10" s="22" t="s">
        <v>6</v>
      </c>
      <c r="C10" s="10"/>
    </row>
    <row r="11" spans="1:3" ht="14.4" x14ac:dyDescent="0.3">
      <c r="A11" s="123"/>
      <c r="B11" s="22" t="s">
        <v>7</v>
      </c>
      <c r="C11" s="10"/>
    </row>
    <row r="12" spans="1:3" ht="33.6" x14ac:dyDescent="0.3">
      <c r="A12" s="23" t="s">
        <v>113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18" t="s">
        <v>151</v>
      </c>
      <c r="B13" s="22" t="s">
        <v>41</v>
      </c>
      <c r="C13" s="10"/>
    </row>
    <row r="14" spans="1:3" ht="14.4" x14ac:dyDescent="0.3">
      <c r="A14" s="119"/>
      <c r="B14" s="22" t="s">
        <v>42</v>
      </c>
      <c r="C14" s="10"/>
    </row>
    <row r="15" spans="1:3" ht="14.4" x14ac:dyDescent="0.3">
      <c r="A15" s="119"/>
      <c r="B15" s="22" t="s">
        <v>43</v>
      </c>
      <c r="C15" s="10"/>
    </row>
    <row r="16" spans="1:3" ht="14.4" x14ac:dyDescent="0.3">
      <c r="A16" s="119"/>
      <c r="B16" s="26" t="s">
        <v>152</v>
      </c>
      <c r="C16" s="8"/>
    </row>
    <row r="17" spans="1:3" ht="14.4" x14ac:dyDescent="0.3">
      <c r="A17" s="119"/>
      <c r="B17" s="26" t="s">
        <v>153</v>
      </c>
      <c r="C17" s="8"/>
    </row>
    <row r="18" spans="1:3" ht="14.4" x14ac:dyDescent="0.3">
      <c r="A18" s="119"/>
      <c r="B18" s="26" t="s">
        <v>154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203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8" t="s">
        <v>174</v>
      </c>
      <c r="B2" s="88"/>
      <c r="C2" s="88"/>
    </row>
    <row r="3" spans="1:3" ht="28.2" customHeight="1" x14ac:dyDescent="0.3">
      <c r="A3" s="95" t="s">
        <v>198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1" t="s">
        <v>23</v>
      </c>
      <c r="B5" s="9" t="s">
        <v>1</v>
      </c>
      <c r="C5" s="10"/>
    </row>
    <row r="6" spans="1:3" ht="14.4" x14ac:dyDescent="0.3">
      <c r="A6" s="102"/>
      <c r="B6" s="9" t="s">
        <v>2</v>
      </c>
      <c r="C6" s="10"/>
    </row>
    <row r="7" spans="1:3" ht="14.4" x14ac:dyDescent="0.3">
      <c r="A7" s="102"/>
      <c r="B7" s="9" t="s">
        <v>3</v>
      </c>
      <c r="C7" s="10"/>
    </row>
    <row r="8" spans="1:3" ht="14.4" x14ac:dyDescent="0.3">
      <c r="A8" s="102"/>
      <c r="B8" s="9" t="s">
        <v>4</v>
      </c>
      <c r="C8" s="10"/>
    </row>
    <row r="9" spans="1:3" ht="14.4" x14ac:dyDescent="0.3">
      <c r="A9" s="102"/>
      <c r="B9" s="9" t="s">
        <v>110</v>
      </c>
      <c r="C9" s="10"/>
    </row>
    <row r="10" spans="1:3" ht="14.4" x14ac:dyDescent="0.3">
      <c r="A10" s="102"/>
      <c r="B10" s="9" t="s">
        <v>6</v>
      </c>
      <c r="C10" s="10"/>
    </row>
    <row r="11" spans="1:3" ht="14.4" x14ac:dyDescent="0.3">
      <c r="A11" s="102"/>
      <c r="B11" s="9" t="s">
        <v>7</v>
      </c>
      <c r="C11" s="10"/>
    </row>
    <row r="12" spans="1:3" ht="14.4" x14ac:dyDescent="0.3">
      <c r="A12" s="103"/>
      <c r="B12" s="9" t="s">
        <v>185</v>
      </c>
      <c r="C12" s="10" t="s">
        <v>186</v>
      </c>
    </row>
    <row r="13" spans="1:3" ht="33.6" x14ac:dyDescent="0.3">
      <c r="A13" s="6" t="s">
        <v>113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96" t="s">
        <v>22</v>
      </c>
      <c r="B14" s="9" t="s">
        <v>10</v>
      </c>
      <c r="C14" s="10"/>
    </row>
    <row r="15" spans="1:3" ht="14.4" x14ac:dyDescent="0.3">
      <c r="A15" s="97"/>
      <c r="B15" s="9" t="s">
        <v>12</v>
      </c>
      <c r="C15" s="10"/>
    </row>
    <row r="16" spans="1:3" ht="14.4" x14ac:dyDescent="0.3">
      <c r="A16" s="97"/>
      <c r="B16" s="9" t="s">
        <v>13</v>
      </c>
      <c r="C16" s="10"/>
    </row>
    <row r="17" spans="1:3" ht="14.4" x14ac:dyDescent="0.3">
      <c r="A17" s="97"/>
      <c r="B17" s="9" t="s">
        <v>29</v>
      </c>
      <c r="C17" s="10"/>
    </row>
    <row r="18" spans="1:3" ht="14.4" x14ac:dyDescent="0.3">
      <c r="A18" s="97"/>
      <c r="B18" s="7" t="s">
        <v>14</v>
      </c>
      <c r="C18" s="8"/>
    </row>
    <row r="19" spans="1:3" ht="14.4" x14ac:dyDescent="0.3">
      <c r="A19" s="97"/>
      <c r="B19" s="7" t="s">
        <v>11</v>
      </c>
      <c r="C19" s="8"/>
    </row>
    <row r="20" spans="1:3" ht="14.4" x14ac:dyDescent="0.3">
      <c r="A20" s="97"/>
      <c r="B20" s="7" t="s">
        <v>16</v>
      </c>
      <c r="C20" s="8"/>
    </row>
    <row r="21" spans="1:3" ht="14.4" x14ac:dyDescent="0.3">
      <c r="A21" s="97"/>
      <c r="B21" s="7" t="s">
        <v>30</v>
      </c>
      <c r="C21" s="8"/>
    </row>
    <row r="22" spans="1:3" ht="14.4" x14ac:dyDescent="0.3">
      <c r="A22" s="97"/>
      <c r="B22" s="9" t="s">
        <v>17</v>
      </c>
      <c r="C22" s="10"/>
    </row>
    <row r="23" spans="1:3" ht="14.4" x14ac:dyDescent="0.3">
      <c r="A23" s="97"/>
      <c r="B23" s="9" t="s">
        <v>15</v>
      </c>
      <c r="C23" s="10"/>
    </row>
    <row r="24" spans="1:3" ht="14.4" x14ac:dyDescent="0.3">
      <c r="A24" s="97"/>
      <c r="B24" s="9" t="s">
        <v>18</v>
      </c>
      <c r="C24" s="10"/>
    </row>
    <row r="25" spans="1:3" ht="14.4" x14ac:dyDescent="0.3">
      <c r="A25" s="97"/>
      <c r="B25" s="9" t="s">
        <v>31</v>
      </c>
      <c r="C25" s="10"/>
    </row>
    <row r="26" spans="1:3" ht="14.4" x14ac:dyDescent="0.3">
      <c r="A26" s="97"/>
      <c r="B26" s="7" t="s">
        <v>19</v>
      </c>
      <c r="C26" s="8"/>
    </row>
    <row r="27" spans="1:3" ht="14.4" x14ac:dyDescent="0.3">
      <c r="A27" s="97"/>
      <c r="B27" s="7" t="s">
        <v>20</v>
      </c>
      <c r="C27" s="8"/>
    </row>
    <row r="28" spans="1:3" ht="14.4" x14ac:dyDescent="0.3">
      <c r="A28" s="97"/>
      <c r="B28" s="7" t="s">
        <v>21</v>
      </c>
      <c r="C28" s="8"/>
    </row>
    <row r="29" spans="1:3" ht="14.4" x14ac:dyDescent="0.3">
      <c r="A29" s="97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184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8" t="s">
        <v>78</v>
      </c>
      <c r="B2" s="88"/>
      <c r="C2" s="88"/>
    </row>
    <row r="3" spans="1:3" ht="28.2" customHeight="1" x14ac:dyDescent="0.3">
      <c r="A3" s="117" t="s">
        <v>210</v>
      </c>
      <c r="B3" s="117"/>
      <c r="C3" s="11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7" t="s">
        <v>23</v>
      </c>
      <c r="B5" s="22" t="s">
        <v>1</v>
      </c>
      <c r="C5" s="10"/>
    </row>
    <row r="6" spans="1:3" ht="14.4" x14ac:dyDescent="0.3">
      <c r="A6" s="108"/>
      <c r="B6" s="22" t="s">
        <v>2</v>
      </c>
      <c r="C6" s="10"/>
    </row>
    <row r="7" spans="1:3" ht="14.4" x14ac:dyDescent="0.3">
      <c r="A7" s="108"/>
      <c r="B7" s="22" t="s">
        <v>3</v>
      </c>
      <c r="C7" s="10"/>
    </row>
    <row r="8" spans="1:3" ht="14.4" x14ac:dyDescent="0.3">
      <c r="A8" s="108"/>
      <c r="B8" s="22" t="s">
        <v>4</v>
      </c>
      <c r="C8" s="10"/>
    </row>
    <row r="9" spans="1:3" ht="14.4" x14ac:dyDescent="0.3">
      <c r="A9" s="108"/>
      <c r="B9" s="22" t="s">
        <v>110</v>
      </c>
      <c r="C9" s="10"/>
    </row>
    <row r="10" spans="1:3" ht="14.4" x14ac:dyDescent="0.3">
      <c r="A10" s="108"/>
      <c r="B10" s="22" t="s">
        <v>6</v>
      </c>
      <c r="C10" s="10"/>
    </row>
    <row r="11" spans="1:3" ht="14.4" x14ac:dyDescent="0.3">
      <c r="A11" s="108"/>
      <c r="B11" s="22" t="s">
        <v>7</v>
      </c>
      <c r="C11" s="10"/>
    </row>
    <row r="12" spans="1:3" ht="14.4" x14ac:dyDescent="0.3">
      <c r="A12" s="123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18" t="s">
        <v>22</v>
      </c>
      <c r="B14" s="22" t="s">
        <v>10</v>
      </c>
      <c r="C14" s="10"/>
    </row>
    <row r="15" spans="1:3" ht="14.4" x14ac:dyDescent="0.3">
      <c r="A15" s="119"/>
      <c r="B15" s="22" t="s">
        <v>12</v>
      </c>
      <c r="C15" s="10"/>
    </row>
    <row r="16" spans="1:3" ht="14.4" x14ac:dyDescent="0.3">
      <c r="A16" s="119"/>
      <c r="B16" s="22" t="s">
        <v>13</v>
      </c>
      <c r="C16" s="10"/>
    </row>
    <row r="17" spans="1:3" ht="14.4" x14ac:dyDescent="0.3">
      <c r="A17" s="119"/>
      <c r="B17" s="22" t="s">
        <v>29</v>
      </c>
      <c r="C17" s="10"/>
    </row>
    <row r="18" spans="1:3" ht="14.4" x14ac:dyDescent="0.3">
      <c r="A18" s="119"/>
      <c r="B18" s="24" t="s">
        <v>14</v>
      </c>
      <c r="C18" s="8"/>
    </row>
    <row r="19" spans="1:3" ht="14.4" x14ac:dyDescent="0.3">
      <c r="A19" s="119"/>
      <c r="B19" s="24" t="s">
        <v>11</v>
      </c>
      <c r="C19" s="8"/>
    </row>
    <row r="20" spans="1:3" ht="14.4" x14ac:dyDescent="0.3">
      <c r="A20" s="119"/>
      <c r="B20" s="24" t="s">
        <v>16</v>
      </c>
      <c r="C20" s="8"/>
    </row>
    <row r="21" spans="1:3" ht="14.4" x14ac:dyDescent="0.3">
      <c r="A21" s="119"/>
      <c r="B21" s="24" t="s">
        <v>30</v>
      </c>
      <c r="C21" s="8"/>
    </row>
    <row r="22" spans="1:3" ht="14.4" x14ac:dyDescent="0.3">
      <c r="A22" s="119"/>
      <c r="B22" s="22" t="s">
        <v>17</v>
      </c>
      <c r="C22" s="10"/>
    </row>
    <row r="23" spans="1:3" ht="14.4" x14ac:dyDescent="0.3">
      <c r="A23" s="119"/>
      <c r="B23" s="22" t="s">
        <v>15</v>
      </c>
      <c r="C23" s="10"/>
    </row>
    <row r="24" spans="1:3" ht="14.4" x14ac:dyDescent="0.3">
      <c r="A24" s="119"/>
      <c r="B24" s="22" t="s">
        <v>18</v>
      </c>
      <c r="C24" s="10"/>
    </row>
    <row r="25" spans="1:3" ht="14.4" x14ac:dyDescent="0.3">
      <c r="A25" s="119"/>
      <c r="B25" s="22" t="s">
        <v>31</v>
      </c>
      <c r="C25" s="10"/>
    </row>
    <row r="26" spans="1:3" ht="14.4" x14ac:dyDescent="0.3">
      <c r="A26" s="119"/>
      <c r="B26" s="24" t="s">
        <v>19</v>
      </c>
      <c r="C26" s="8"/>
    </row>
    <row r="27" spans="1:3" ht="14.4" x14ac:dyDescent="0.3">
      <c r="A27" s="119"/>
      <c r="B27" s="24" t="s">
        <v>20</v>
      </c>
      <c r="C27" s="8"/>
    </row>
    <row r="28" spans="1:3" ht="14.4" x14ac:dyDescent="0.3">
      <c r="A28" s="119"/>
      <c r="B28" s="24" t="s">
        <v>21</v>
      </c>
      <c r="C28" s="8"/>
    </row>
    <row r="29" spans="1:3" ht="14.4" x14ac:dyDescent="0.3">
      <c r="A29" s="119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8" t="s">
        <v>129</v>
      </c>
      <c r="B2" s="88"/>
      <c r="C2" s="88"/>
    </row>
    <row r="3" spans="1:3" ht="18.45" customHeight="1" x14ac:dyDescent="0.3">
      <c r="A3" s="116" t="s">
        <v>146</v>
      </c>
      <c r="B3" s="116"/>
      <c r="C3" s="116"/>
    </row>
    <row r="4" spans="1:3" ht="14.4" customHeight="1" x14ac:dyDescent="0.3">
      <c r="A4" s="95"/>
      <c r="B4" s="95"/>
      <c r="C4" s="95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101" t="s">
        <v>23</v>
      </c>
      <c r="B6" s="9" t="s">
        <v>1</v>
      </c>
      <c r="C6" s="10"/>
    </row>
    <row r="7" spans="1:3" x14ac:dyDescent="0.3">
      <c r="A7" s="102"/>
      <c r="B7" s="9" t="s">
        <v>2</v>
      </c>
      <c r="C7" s="10"/>
    </row>
    <row r="8" spans="1:3" x14ac:dyDescent="0.3">
      <c r="A8" s="102"/>
      <c r="B8" s="9" t="s">
        <v>3</v>
      </c>
      <c r="C8" s="10"/>
    </row>
    <row r="9" spans="1:3" x14ac:dyDescent="0.3">
      <c r="A9" s="102"/>
      <c r="B9" s="9" t="s">
        <v>4</v>
      </c>
      <c r="C9" s="10"/>
    </row>
    <row r="10" spans="1:3" x14ac:dyDescent="0.3">
      <c r="A10" s="102"/>
      <c r="B10" s="9" t="s">
        <v>110</v>
      </c>
      <c r="C10" s="10"/>
    </row>
    <row r="11" spans="1:3" x14ac:dyDescent="0.3">
      <c r="A11" s="102"/>
      <c r="B11" s="9" t="s">
        <v>6</v>
      </c>
      <c r="C11" s="10"/>
    </row>
    <row r="12" spans="1:3" x14ac:dyDescent="0.3">
      <c r="A12" s="102"/>
      <c r="B12" s="9" t="s">
        <v>7</v>
      </c>
      <c r="C12" s="10"/>
    </row>
    <row r="13" spans="1:3" x14ac:dyDescent="0.3">
      <c r="A13" s="102"/>
      <c r="B13" s="9" t="s">
        <v>130</v>
      </c>
      <c r="C13" s="10"/>
    </row>
    <row r="14" spans="1:3" x14ac:dyDescent="0.3">
      <c r="A14" s="102"/>
      <c r="B14" s="9" t="s">
        <v>135</v>
      </c>
      <c r="C14" s="10"/>
    </row>
    <row r="15" spans="1:3" x14ac:dyDescent="0.3">
      <c r="A15" s="103"/>
      <c r="B15" s="9" t="s">
        <v>136</v>
      </c>
      <c r="C15" s="10"/>
    </row>
    <row r="16" spans="1:3" ht="33.6" x14ac:dyDescent="0.3">
      <c r="A16" s="6" t="s">
        <v>113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96" t="s">
        <v>22</v>
      </c>
      <c r="B17" s="9" t="s">
        <v>131</v>
      </c>
      <c r="C17" s="10"/>
    </row>
    <row r="18" spans="1:3" x14ac:dyDescent="0.3">
      <c r="A18" s="97"/>
      <c r="B18" s="9" t="s">
        <v>132</v>
      </c>
      <c r="C18" s="10"/>
    </row>
    <row r="19" spans="1:3" x14ac:dyDescent="0.3">
      <c r="A19" s="97"/>
      <c r="B19" s="7" t="s">
        <v>133</v>
      </c>
      <c r="C19" s="8"/>
    </row>
    <row r="20" spans="1:3" x14ac:dyDescent="0.3">
      <c r="A20" s="97"/>
      <c r="B20" s="7" t="s">
        <v>134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223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J3"/>
  <sheetViews>
    <sheetView workbookViewId="0">
      <selection activeCell="G2" sqref="G2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10" x14ac:dyDescent="0.3">
      <c r="A1" t="s">
        <v>191</v>
      </c>
      <c r="C1" t="s">
        <v>191</v>
      </c>
      <c r="G1" t="s">
        <v>353</v>
      </c>
      <c r="J1" t="s">
        <v>352</v>
      </c>
    </row>
    <row r="2" spans="1:10" x14ac:dyDescent="0.3">
      <c r="A2" t="s">
        <v>192</v>
      </c>
      <c r="C2" t="s">
        <v>192</v>
      </c>
      <c r="G2" t="s">
        <v>348</v>
      </c>
      <c r="J2" t="s">
        <v>350</v>
      </c>
    </row>
    <row r="3" spans="1:10" x14ac:dyDescent="0.3">
      <c r="A3" t="s">
        <v>193</v>
      </c>
      <c r="C3" t="s">
        <v>215</v>
      </c>
      <c r="G3" t="s">
        <v>193</v>
      </c>
      <c r="J3" t="s">
        <v>351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94" t="s">
        <v>301</v>
      </c>
      <c r="B1" s="94"/>
      <c r="C1" s="94"/>
    </row>
    <row r="2" spans="1:3" ht="18" x14ac:dyDescent="0.35">
      <c r="A2" s="88" t="str">
        <f>IF(C5="","",C5)</f>
        <v>Cartas de Circularização - Auditado</v>
      </c>
      <c r="B2" s="88"/>
      <c r="C2" s="88"/>
    </row>
    <row r="3" spans="1:3" ht="40.200000000000003" customHeight="1" x14ac:dyDescent="0.3">
      <c r="A3" s="95" t="e">
        <f>IF(A2="","",VLOOKUP(A2,Descrição!A1:B26,2,))</f>
        <v>#N/A</v>
      </c>
      <c r="B3" s="95"/>
      <c r="C3" s="95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161</v>
      </c>
    </row>
    <row r="6" spans="1:3" ht="14.4" x14ac:dyDescent="0.3">
      <c r="A6" s="96" t="s">
        <v>23</v>
      </c>
      <c r="B6" s="9" t="s">
        <v>177</v>
      </c>
      <c r="C6" s="10"/>
    </row>
    <row r="7" spans="1:3" ht="14.4" x14ac:dyDescent="0.3">
      <c r="A7" s="96"/>
      <c r="B7" s="9" t="s">
        <v>2</v>
      </c>
      <c r="C7" s="10"/>
    </row>
    <row r="8" spans="1:3" ht="14.4" x14ac:dyDescent="0.3">
      <c r="A8" s="96"/>
      <c r="B8" s="9" t="s">
        <v>3</v>
      </c>
      <c r="C8" s="10"/>
    </row>
    <row r="9" spans="1:3" ht="14.4" x14ac:dyDescent="0.3">
      <c r="A9" s="96"/>
      <c r="B9" s="9" t="s">
        <v>228</v>
      </c>
      <c r="C9" s="10"/>
    </row>
    <row r="10" spans="1:3" ht="14.4" x14ac:dyDescent="0.3">
      <c r="A10" s="96"/>
      <c r="B10" s="9" t="s">
        <v>229</v>
      </c>
      <c r="C10" s="10"/>
    </row>
    <row r="11" spans="1:3" ht="14.4" x14ac:dyDescent="0.3">
      <c r="A11" s="96"/>
      <c r="B11" s="9" t="s">
        <v>230</v>
      </c>
      <c r="C11" s="10"/>
    </row>
    <row r="12" spans="1:3" ht="14.4" x14ac:dyDescent="0.3">
      <c r="A12" s="96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96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7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7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7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7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7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7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7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7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7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7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7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7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7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7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7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98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99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0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93" t="e">
        <f>IF(C5="","",VLOOKUP(C5,Descrição!A1:C24,3,))</f>
        <v>#N/A</v>
      </c>
      <c r="B38" s="93"/>
      <c r="C38" s="93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" priority="1" operator="containsText" text="Preencha">
      <formula>NOT(ISERROR(SEARCH("Preencha",A36)))</formula>
    </cfRule>
    <cfRule type="containsText" dxfId="0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Descrição!$A$11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H64"/>
  <sheetViews>
    <sheetView topLeftCell="A26" workbookViewId="0">
      <selection activeCell="G2" sqref="G2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114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117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37</v>
      </c>
      <c r="B10" t="s">
        <v>324</v>
      </c>
      <c r="F10" t="str">
        <f ca="1"/>
        <v>Auditor (AUD)</v>
      </c>
    </row>
    <row r="11" spans="1:6" x14ac:dyDescent="0.3">
      <c r="A11" t="s">
        <v>35</v>
      </c>
      <c r="B11" t="s">
        <v>9</v>
      </c>
      <c r="F11" t="str">
        <f ca="1"/>
        <v>Fundação (FCAO)</v>
      </c>
    </row>
    <row r="12" spans="1:6" x14ac:dyDescent="0.3">
      <c r="A12" t="s">
        <v>39</v>
      </c>
      <c r="B12" t="s">
        <v>9</v>
      </c>
    </row>
    <row r="13" spans="1:6" x14ac:dyDescent="0.3">
      <c r="A13" t="s">
        <v>37</v>
      </c>
      <c r="B13" t="s">
        <v>9</v>
      </c>
    </row>
    <row r="14" spans="1:6" x14ac:dyDescent="0.3">
      <c r="A14" t="s">
        <v>36</v>
      </c>
      <c r="B14" t="s">
        <v>64</v>
      </c>
    </row>
    <row r="15" spans="1:6" x14ac:dyDescent="0.3">
      <c r="A15" t="s">
        <v>38</v>
      </c>
      <c r="B15" t="s">
        <v>64</v>
      </c>
    </row>
    <row r="16" spans="1:6" x14ac:dyDescent="0.3">
      <c r="A16" t="s">
        <v>114</v>
      </c>
      <c r="B16" t="s">
        <v>64</v>
      </c>
    </row>
    <row r="17" spans="1:2" x14ac:dyDescent="0.3">
      <c r="A17" t="s">
        <v>115</v>
      </c>
      <c r="B17" t="s">
        <v>64</v>
      </c>
    </row>
    <row r="18" spans="1:2" x14ac:dyDescent="0.3">
      <c r="A18" t="s">
        <v>37</v>
      </c>
      <c r="B18" t="s">
        <v>323</v>
      </c>
    </row>
    <row r="19" spans="1:2" x14ac:dyDescent="0.3">
      <c r="A19" t="s">
        <v>37</v>
      </c>
      <c r="B19" t="s">
        <v>216</v>
      </c>
    </row>
    <row r="20" spans="1:2" x14ac:dyDescent="0.3">
      <c r="A20" t="s">
        <v>122</v>
      </c>
      <c r="B20" t="s">
        <v>216</v>
      </c>
    </row>
    <row r="21" spans="1:2" x14ac:dyDescent="0.3">
      <c r="A21" t="s">
        <v>123</v>
      </c>
      <c r="B21" t="s">
        <v>216</v>
      </c>
    </row>
    <row r="22" spans="1:2" x14ac:dyDescent="0.3">
      <c r="A22" t="s">
        <v>122</v>
      </c>
      <c r="B22" t="s">
        <v>217</v>
      </c>
    </row>
    <row r="23" spans="1:2" x14ac:dyDescent="0.3">
      <c r="A23" t="s">
        <v>123</v>
      </c>
      <c r="B23" t="s">
        <v>217</v>
      </c>
    </row>
    <row r="24" spans="1:2" x14ac:dyDescent="0.3">
      <c r="A24" t="s">
        <v>117</v>
      </c>
      <c r="B24" t="s">
        <v>160</v>
      </c>
    </row>
    <row r="25" spans="1:2" x14ac:dyDescent="0.3">
      <c r="A25" t="s">
        <v>305</v>
      </c>
      <c r="B25" t="s">
        <v>325</v>
      </c>
    </row>
    <row r="26" spans="1:2" x14ac:dyDescent="0.3">
      <c r="A26" t="s">
        <v>304</v>
      </c>
      <c r="B26" t="s">
        <v>325</v>
      </c>
    </row>
    <row r="27" spans="1:2" x14ac:dyDescent="0.3">
      <c r="A27" t="s">
        <v>35</v>
      </c>
      <c r="B27" t="s">
        <v>0</v>
      </c>
    </row>
    <row r="28" spans="1:2" x14ac:dyDescent="0.3">
      <c r="A28" t="s">
        <v>37</v>
      </c>
      <c r="B28" t="s">
        <v>0</v>
      </c>
    </row>
    <row r="29" spans="1:2" x14ac:dyDescent="0.3">
      <c r="A29" t="s">
        <v>316</v>
      </c>
      <c r="B29" t="s">
        <v>0</v>
      </c>
    </row>
    <row r="30" spans="1:2" x14ac:dyDescent="0.3">
      <c r="A30" t="s">
        <v>34</v>
      </c>
      <c r="B30" t="s">
        <v>0</v>
      </c>
    </row>
    <row r="31" spans="1:2" x14ac:dyDescent="0.3">
      <c r="A31" t="s">
        <v>148</v>
      </c>
      <c r="B31" t="s">
        <v>0</v>
      </c>
    </row>
    <row r="32" spans="1:2" x14ac:dyDescent="0.3">
      <c r="A32" t="s">
        <v>158</v>
      </c>
      <c r="B32" t="s">
        <v>0</v>
      </c>
    </row>
    <row r="33" spans="1:8" x14ac:dyDescent="0.3">
      <c r="A33" t="s">
        <v>35</v>
      </c>
      <c r="B33" t="s">
        <v>83</v>
      </c>
    </row>
    <row r="34" spans="1:8" x14ac:dyDescent="0.3">
      <c r="A34" t="s">
        <v>37</v>
      </c>
      <c r="B34" t="s">
        <v>83</v>
      </c>
    </row>
    <row r="35" spans="1:8" x14ac:dyDescent="0.3">
      <c r="A35" t="s">
        <v>39</v>
      </c>
      <c r="B35" t="s">
        <v>83</v>
      </c>
    </row>
    <row r="36" spans="1:8" x14ac:dyDescent="0.3">
      <c r="A36" t="s">
        <v>122</v>
      </c>
      <c r="B36" t="s">
        <v>199</v>
      </c>
    </row>
    <row r="37" spans="1:8" x14ac:dyDescent="0.3">
      <c r="A37" t="s">
        <v>123</v>
      </c>
      <c r="B37" t="s">
        <v>199</v>
      </c>
    </row>
    <row r="38" spans="1:8" x14ac:dyDescent="0.3">
      <c r="A38" t="s">
        <v>148</v>
      </c>
      <c r="B38" t="s">
        <v>199</v>
      </c>
    </row>
    <row r="39" spans="1:8" x14ac:dyDescent="0.3">
      <c r="A39" t="s">
        <v>148</v>
      </c>
      <c r="B39" t="s">
        <v>197</v>
      </c>
    </row>
    <row r="40" spans="1:8" x14ac:dyDescent="0.3">
      <c r="A40" t="s">
        <v>148</v>
      </c>
      <c r="B40" t="s">
        <v>174</v>
      </c>
    </row>
    <row r="41" spans="1:8" x14ac:dyDescent="0.3">
      <c r="A41" t="s">
        <v>35</v>
      </c>
      <c r="B41" t="s">
        <v>174</v>
      </c>
    </row>
    <row r="42" spans="1:8" x14ac:dyDescent="0.3">
      <c r="A42" t="s">
        <v>37</v>
      </c>
      <c r="B42" t="s">
        <v>174</v>
      </c>
    </row>
    <row r="43" spans="1:8" x14ac:dyDescent="0.3">
      <c r="A43" t="s">
        <v>122</v>
      </c>
      <c r="B43" t="s">
        <v>174</v>
      </c>
    </row>
    <row r="44" spans="1:8" x14ac:dyDescent="0.3">
      <c r="A44" t="s">
        <v>123</v>
      </c>
      <c r="B44" t="s">
        <v>174</v>
      </c>
    </row>
    <row r="45" spans="1:8" x14ac:dyDescent="0.3">
      <c r="A45" t="s">
        <v>148</v>
      </c>
      <c r="B45" t="s">
        <v>188</v>
      </c>
    </row>
    <row r="46" spans="1:8" x14ac:dyDescent="0.3">
      <c r="A46" t="s">
        <v>122</v>
      </c>
      <c r="B46" t="s">
        <v>188</v>
      </c>
      <c r="G46" s="37" t="s">
        <v>35</v>
      </c>
      <c r="H46" s="83" t="s">
        <v>78</v>
      </c>
    </row>
    <row r="47" spans="1:8" x14ac:dyDescent="0.3">
      <c r="A47" t="s">
        <v>123</v>
      </c>
      <c r="B47" t="s">
        <v>188</v>
      </c>
      <c r="G47" s="38" t="s">
        <v>37</v>
      </c>
      <c r="H47" s="82" t="s">
        <v>78</v>
      </c>
    </row>
    <row r="48" spans="1:8" x14ac:dyDescent="0.3">
      <c r="A48" t="s">
        <v>148</v>
      </c>
      <c r="B48" t="s">
        <v>77</v>
      </c>
    </row>
    <row r="49" spans="1:2" x14ac:dyDescent="0.3">
      <c r="A49" t="s">
        <v>122</v>
      </c>
      <c r="B49" t="s">
        <v>77</v>
      </c>
    </row>
    <row r="50" spans="1:2" x14ac:dyDescent="0.3">
      <c r="A50" t="s">
        <v>123</v>
      </c>
      <c r="B50" t="s">
        <v>77</v>
      </c>
    </row>
    <row r="51" spans="1:2" x14ac:dyDescent="0.3">
      <c r="A51" t="s">
        <v>148</v>
      </c>
      <c r="B51" t="s">
        <v>78</v>
      </c>
    </row>
    <row r="52" spans="1:2" x14ac:dyDescent="0.3">
      <c r="A52" t="s">
        <v>158</v>
      </c>
      <c r="B52" t="s">
        <v>78</v>
      </c>
    </row>
    <row r="53" spans="1:2" x14ac:dyDescent="0.3">
      <c r="A53" t="s">
        <v>122</v>
      </c>
      <c r="B53" t="s">
        <v>91</v>
      </c>
    </row>
    <row r="54" spans="1:2" x14ac:dyDescent="0.3">
      <c r="A54" t="s">
        <v>122</v>
      </c>
      <c r="B54" t="s">
        <v>76</v>
      </c>
    </row>
    <row r="55" spans="1:2" x14ac:dyDescent="0.3">
      <c r="A55" t="s">
        <v>123</v>
      </c>
      <c r="B55" t="s">
        <v>76</v>
      </c>
    </row>
    <row r="56" spans="1:2" x14ac:dyDescent="0.3">
      <c r="A56" t="s">
        <v>35</v>
      </c>
      <c r="B56" t="s">
        <v>76</v>
      </c>
    </row>
    <row r="57" spans="1:2" x14ac:dyDescent="0.3">
      <c r="A57" t="s">
        <v>37</v>
      </c>
      <c r="B57" t="s">
        <v>76</v>
      </c>
    </row>
    <row r="58" spans="1:2" x14ac:dyDescent="0.3">
      <c r="A58" t="s">
        <v>148</v>
      </c>
      <c r="B58" t="s">
        <v>76</v>
      </c>
    </row>
    <row r="59" spans="1:2" x14ac:dyDescent="0.3">
      <c r="A59" t="s">
        <v>35</v>
      </c>
      <c r="B59" t="s">
        <v>145</v>
      </c>
    </row>
    <row r="60" spans="1:2" x14ac:dyDescent="0.3">
      <c r="A60" t="s">
        <v>37</v>
      </c>
      <c r="B60" t="s">
        <v>145</v>
      </c>
    </row>
    <row r="61" spans="1:2" x14ac:dyDescent="0.3">
      <c r="A61" t="s">
        <v>291</v>
      </c>
      <c r="B61" t="s">
        <v>145</v>
      </c>
    </row>
    <row r="62" spans="1:2" x14ac:dyDescent="0.3">
      <c r="A62" t="s">
        <v>290</v>
      </c>
      <c r="B62" t="s">
        <v>145</v>
      </c>
    </row>
    <row r="63" spans="1:2" x14ac:dyDescent="0.3">
      <c r="A63" t="s">
        <v>272</v>
      </c>
      <c r="B63" t="s">
        <v>269</v>
      </c>
    </row>
    <row r="64" spans="1:2" x14ac:dyDescent="0.3">
      <c r="A64" t="s">
        <v>272</v>
      </c>
      <c r="B64" t="s">
        <v>279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A82"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t="s">
        <v>55</v>
      </c>
      <c r="B2" t="s">
        <v>111</v>
      </c>
      <c r="D2" t="s">
        <v>107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88" t="s">
        <v>9</v>
      </c>
      <c r="L2" s="88"/>
      <c r="M2" s="88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112</v>
      </c>
      <c r="D3" t="s">
        <v>108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111</v>
      </c>
      <c r="D4" t="s">
        <v>107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112</v>
      </c>
      <c r="D5" t="s">
        <v>108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99</v>
      </c>
      <c r="B8" t="s">
        <v>111</v>
      </c>
      <c r="D8" t="s">
        <v>109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102</v>
      </c>
      <c r="B9" t="s">
        <v>112</v>
      </c>
      <c r="D9" t="s">
        <v>104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100</v>
      </c>
      <c r="B10" t="s">
        <v>111</v>
      </c>
      <c r="D10" t="s">
        <v>109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101</v>
      </c>
      <c r="B11" t="s">
        <v>112</v>
      </c>
      <c r="D11" t="s">
        <v>104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125</v>
      </c>
      <c r="B12" s="42" t="s">
        <v>112</v>
      </c>
      <c r="C12" t="s">
        <v>122</v>
      </c>
      <c r="D12" s="42"/>
      <c r="E12" s="42" t="s">
        <v>5</v>
      </c>
      <c r="F12" t="s">
        <v>217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237</v>
      </c>
      <c r="B13" s="42" t="s">
        <v>112</v>
      </c>
      <c r="C13" t="s">
        <v>122</v>
      </c>
      <c r="D13" s="42"/>
      <c r="E13" s="42" t="s">
        <v>57</v>
      </c>
      <c r="F13" t="s">
        <v>217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125</v>
      </c>
      <c r="B14" s="42" t="s">
        <v>112</v>
      </c>
      <c r="C14" t="s">
        <v>123</v>
      </c>
      <c r="D14" s="42"/>
      <c r="E14" s="42" t="s">
        <v>5</v>
      </c>
      <c r="F14" t="s">
        <v>217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237</v>
      </c>
      <c r="B15" s="42" t="s">
        <v>112</v>
      </c>
      <c r="C15" t="s">
        <v>123</v>
      </c>
      <c r="D15" s="42"/>
      <c r="E15" s="42" t="s">
        <v>57</v>
      </c>
      <c r="F15" t="s">
        <v>217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242</v>
      </c>
      <c r="B16" t="s">
        <v>112</v>
      </c>
      <c r="C16" t="s">
        <v>122</v>
      </c>
      <c r="D16" t="s">
        <v>240</v>
      </c>
      <c r="E16" t="s">
        <v>5</v>
      </c>
      <c r="F16" t="s">
        <v>216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241</v>
      </c>
      <c r="B17" t="s">
        <v>112</v>
      </c>
      <c r="C17" t="s">
        <v>122</v>
      </c>
      <c r="D17" t="s">
        <v>240</v>
      </c>
      <c r="E17" t="s">
        <v>57</v>
      </c>
      <c r="F17" t="s">
        <v>216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242</v>
      </c>
      <c r="B18" t="s">
        <v>112</v>
      </c>
      <c r="C18" t="s">
        <v>123</v>
      </c>
      <c r="D18" t="s">
        <v>240</v>
      </c>
      <c r="E18" t="s">
        <v>5</v>
      </c>
      <c r="F18" t="s">
        <v>216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241</v>
      </c>
      <c r="B19" t="s">
        <v>112</v>
      </c>
      <c r="C19" t="s">
        <v>123</v>
      </c>
      <c r="D19" t="s">
        <v>240</v>
      </c>
      <c r="E19" t="s">
        <v>57</v>
      </c>
      <c r="F19" t="s">
        <v>216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239</v>
      </c>
      <c r="B20" t="s">
        <v>112</v>
      </c>
      <c r="C20" t="s">
        <v>37</v>
      </c>
      <c r="D20" t="s">
        <v>240</v>
      </c>
      <c r="E20" t="s">
        <v>57</v>
      </c>
      <c r="F20" t="s">
        <v>216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112</v>
      </c>
      <c r="C21" s="40"/>
      <c r="D21" s="39" t="s">
        <v>240</v>
      </c>
      <c r="E21" s="40" t="s">
        <v>5</v>
      </c>
      <c r="F21" s="40" t="s">
        <v>216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238</v>
      </c>
      <c r="B22" t="s">
        <v>111</v>
      </c>
      <c r="C22" s="37" t="s">
        <v>37</v>
      </c>
      <c r="D22" t="s">
        <v>128</v>
      </c>
      <c r="E22" t="s">
        <v>57</v>
      </c>
      <c r="F22" t="s">
        <v>216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126</v>
      </c>
      <c r="B23" t="s">
        <v>111</v>
      </c>
      <c r="C23" s="37" t="s">
        <v>37</v>
      </c>
      <c r="D23" t="s">
        <v>128</v>
      </c>
      <c r="E23" t="s">
        <v>5</v>
      </c>
      <c r="F23" t="s">
        <v>216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99</v>
      </c>
      <c r="B24" t="s">
        <v>111</v>
      </c>
      <c r="D24" t="s">
        <v>127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102</v>
      </c>
      <c r="B25" t="s">
        <v>112</v>
      </c>
      <c r="D25" t="s">
        <v>159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100</v>
      </c>
      <c r="B26" t="s">
        <v>111</v>
      </c>
      <c r="D26" t="s">
        <v>127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101</v>
      </c>
      <c r="B27" t="s">
        <v>112</v>
      </c>
      <c r="D27" t="s">
        <v>159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139</v>
      </c>
      <c r="B28" t="s">
        <v>111</v>
      </c>
      <c r="D28" t="s">
        <v>137</v>
      </c>
      <c r="E28" t="s">
        <v>5</v>
      </c>
      <c r="F28" t="s">
        <v>83</v>
      </c>
      <c r="I28" t="str">
        <f>Serviços[[#This Row],[PERFIL]]</f>
        <v>IMBW_GESTOR-BALCAO_BVMF</v>
      </c>
    </row>
    <row r="29" spans="1:9" x14ac:dyDescent="0.3">
      <c r="A29" t="s">
        <v>140</v>
      </c>
      <c r="B29" t="s">
        <v>112</v>
      </c>
      <c r="D29" t="s">
        <v>138</v>
      </c>
      <c r="E29" t="s">
        <v>5</v>
      </c>
      <c r="F29" t="s">
        <v>83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149</v>
      </c>
      <c r="B30" t="s">
        <v>112</v>
      </c>
      <c r="E30" t="s">
        <v>5</v>
      </c>
      <c r="F30" t="s">
        <v>199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150</v>
      </c>
      <c r="B31" t="s">
        <v>112</v>
      </c>
      <c r="E31" t="s">
        <v>5</v>
      </c>
      <c r="F31" t="s">
        <v>199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111</v>
      </c>
      <c r="E32" t="s">
        <v>5</v>
      </c>
      <c r="F32" t="s">
        <v>199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111</v>
      </c>
      <c r="E33" t="s">
        <v>5</v>
      </c>
      <c r="F33" t="s">
        <v>199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205</v>
      </c>
      <c r="B34" t="s">
        <v>112</v>
      </c>
      <c r="E34" t="s">
        <v>57</v>
      </c>
      <c r="F34" t="s">
        <v>199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206</v>
      </c>
      <c r="B35" t="s">
        <v>112</v>
      </c>
      <c r="E35" t="s">
        <v>57</v>
      </c>
      <c r="F35" t="s">
        <v>199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111</v>
      </c>
      <c r="E36" t="s">
        <v>57</v>
      </c>
      <c r="F36" t="s">
        <v>199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111</v>
      </c>
      <c r="E37" t="s">
        <v>57</v>
      </c>
      <c r="F37" t="s">
        <v>199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111</v>
      </c>
      <c r="D38" t="s">
        <v>201</v>
      </c>
      <c r="E38" t="s">
        <v>5</v>
      </c>
      <c r="F38" t="s">
        <v>197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124</v>
      </c>
      <c r="B39" t="s">
        <v>112</v>
      </c>
      <c r="D39" t="s">
        <v>201</v>
      </c>
      <c r="E39" t="s">
        <v>5</v>
      </c>
      <c r="F39" t="s">
        <v>197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111</v>
      </c>
      <c r="D40" t="s">
        <v>201</v>
      </c>
      <c r="E40" t="s">
        <v>57</v>
      </c>
      <c r="F40" t="s">
        <v>197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204</v>
      </c>
      <c r="B41" t="s">
        <v>112</v>
      </c>
      <c r="D41" t="s">
        <v>201</v>
      </c>
      <c r="E41" t="s">
        <v>57</v>
      </c>
      <c r="F41" t="s">
        <v>197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99</v>
      </c>
      <c r="B42" t="s">
        <v>111</v>
      </c>
      <c r="D42" t="s">
        <v>164</v>
      </c>
      <c r="E42" t="s">
        <v>5</v>
      </c>
      <c r="F42" t="s">
        <v>160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99</v>
      </c>
      <c r="B43" t="s">
        <v>111</v>
      </c>
      <c r="C43" t="s">
        <v>304</v>
      </c>
      <c r="D43" t="s">
        <v>162</v>
      </c>
      <c r="E43" t="s">
        <v>57</v>
      </c>
      <c r="F43" t="s">
        <v>161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99</v>
      </c>
      <c r="B44" t="s">
        <v>111</v>
      </c>
      <c r="D44" t="s">
        <v>164</v>
      </c>
      <c r="E44" t="s">
        <v>57</v>
      </c>
      <c r="F44" t="s">
        <v>160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99</v>
      </c>
      <c r="B45" t="s">
        <v>111</v>
      </c>
      <c r="C45" t="s">
        <v>304</v>
      </c>
      <c r="D45" t="s">
        <v>162</v>
      </c>
      <c r="E45" t="s">
        <v>5</v>
      </c>
      <c r="F45" t="s">
        <v>161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102</v>
      </c>
      <c r="B46" t="s">
        <v>112</v>
      </c>
      <c r="D46" t="s">
        <v>163</v>
      </c>
      <c r="E46" t="s">
        <v>5</v>
      </c>
      <c r="F46" t="s">
        <v>160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99</v>
      </c>
      <c r="B47" t="s">
        <v>111</v>
      </c>
      <c r="C47" t="s">
        <v>305</v>
      </c>
      <c r="D47" t="s">
        <v>162</v>
      </c>
      <c r="E47" t="s">
        <v>5</v>
      </c>
      <c r="F47" t="s">
        <v>161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102</v>
      </c>
      <c r="B48" t="s">
        <v>112</v>
      </c>
      <c r="C48" t="s">
        <v>304</v>
      </c>
      <c r="D48" t="s">
        <v>159</v>
      </c>
      <c r="E48" t="s">
        <v>5</v>
      </c>
      <c r="F48" t="s">
        <v>161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102</v>
      </c>
      <c r="B49" t="s">
        <v>112</v>
      </c>
      <c r="C49" t="s">
        <v>305</v>
      </c>
      <c r="D49" t="s">
        <v>159</v>
      </c>
      <c r="E49" t="s">
        <v>5</v>
      </c>
      <c r="F49" t="s">
        <v>161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175</v>
      </c>
      <c r="B50" t="s">
        <v>111</v>
      </c>
      <c r="E50" t="s">
        <v>5</v>
      </c>
      <c r="F50" t="s">
        <v>174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178</v>
      </c>
      <c r="B51" t="s">
        <v>112</v>
      </c>
      <c r="E51" t="s">
        <v>5</v>
      </c>
      <c r="F51" t="s">
        <v>174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179</v>
      </c>
      <c r="B52" t="s">
        <v>112</v>
      </c>
      <c r="E52" t="s">
        <v>5</v>
      </c>
      <c r="F52" t="s">
        <v>174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180</v>
      </c>
      <c r="B53" t="s">
        <v>112</v>
      </c>
      <c r="E53" t="s">
        <v>5</v>
      </c>
      <c r="F53" s="20" t="s">
        <v>174</v>
      </c>
    </row>
    <row r="54" spans="1:9" x14ac:dyDescent="0.3">
      <c r="A54" t="s">
        <v>149</v>
      </c>
      <c r="B54" t="s">
        <v>112</v>
      </c>
      <c r="E54" t="s">
        <v>5</v>
      </c>
      <c r="F54" t="s">
        <v>188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150</v>
      </c>
      <c r="B55" t="s">
        <v>112</v>
      </c>
      <c r="E55" t="s">
        <v>5</v>
      </c>
      <c r="F55" t="s">
        <v>188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200</v>
      </c>
      <c r="B56" t="s">
        <v>112</v>
      </c>
      <c r="E56" t="s">
        <v>5</v>
      </c>
      <c r="F56" t="s">
        <v>77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207</v>
      </c>
      <c r="B57" t="s">
        <v>111</v>
      </c>
      <c r="E57" t="s">
        <v>5</v>
      </c>
      <c r="F57" t="s">
        <v>78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208</v>
      </c>
      <c r="B58" t="s">
        <v>112</v>
      </c>
      <c r="E58" t="s">
        <v>5</v>
      </c>
      <c r="F58" t="s">
        <v>78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219</v>
      </c>
      <c r="B59" t="s">
        <v>111</v>
      </c>
      <c r="E59" t="s">
        <v>5</v>
      </c>
      <c r="F59" t="s">
        <v>76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220</v>
      </c>
      <c r="B60" t="s">
        <v>112</v>
      </c>
      <c r="E60" t="s">
        <v>5</v>
      </c>
      <c r="F60" t="s">
        <v>76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221</v>
      </c>
      <c r="B61" t="s">
        <v>112</v>
      </c>
      <c r="E61" t="s">
        <v>5</v>
      </c>
      <c r="F61" t="s">
        <v>76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222</v>
      </c>
      <c r="B62" t="s">
        <v>112</v>
      </c>
      <c r="E62" t="s">
        <v>5</v>
      </c>
      <c r="F62" t="s">
        <v>76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102</v>
      </c>
      <c r="B63" t="s">
        <v>112</v>
      </c>
      <c r="D63" t="s">
        <v>159</v>
      </c>
      <c r="E63" t="s">
        <v>5</v>
      </c>
      <c r="F63" t="s">
        <v>91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102</v>
      </c>
      <c r="B64" t="s">
        <v>112</v>
      </c>
      <c r="D64" t="s">
        <v>159</v>
      </c>
      <c r="E64" t="s">
        <v>57</v>
      </c>
      <c r="F64" t="s">
        <v>91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274</v>
      </c>
      <c r="B65" t="s">
        <v>111</v>
      </c>
      <c r="C65" s="37" t="s">
        <v>37</v>
      </c>
      <c r="D65" t="s">
        <v>278</v>
      </c>
      <c r="E65" t="s">
        <v>5</v>
      </c>
      <c r="F65" t="s">
        <v>269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273</v>
      </c>
      <c r="B66" t="s">
        <v>111</v>
      </c>
      <c r="C66" s="37" t="s">
        <v>37</v>
      </c>
      <c r="D66" t="s">
        <v>278</v>
      </c>
      <c r="E66" t="s">
        <v>57</v>
      </c>
      <c r="F66" t="s">
        <v>269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275</v>
      </c>
      <c r="B67" t="s">
        <v>112</v>
      </c>
      <c r="C67" s="37" t="s">
        <v>37</v>
      </c>
      <c r="D67" t="s">
        <v>277</v>
      </c>
      <c r="E67" t="s">
        <v>5</v>
      </c>
      <c r="F67" t="s">
        <v>269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276</v>
      </c>
      <c r="B68" t="s">
        <v>112</v>
      </c>
      <c r="C68" s="37" t="s">
        <v>37</v>
      </c>
      <c r="D68" t="s">
        <v>277</v>
      </c>
      <c r="E68" t="s">
        <v>57</v>
      </c>
      <c r="F68" t="s">
        <v>269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284</v>
      </c>
      <c r="B69" t="s">
        <v>111</v>
      </c>
      <c r="C69" s="52" t="s">
        <v>37</v>
      </c>
      <c r="D69" t="s">
        <v>282</v>
      </c>
      <c r="E69" t="s">
        <v>5</v>
      </c>
      <c r="F69" t="s">
        <v>279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287</v>
      </c>
      <c r="B70" t="s">
        <v>111</v>
      </c>
      <c r="C70" s="52" t="s">
        <v>37</v>
      </c>
      <c r="D70" t="s">
        <v>282</v>
      </c>
      <c r="E70" t="s">
        <v>57</v>
      </c>
      <c r="F70" t="s">
        <v>279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285</v>
      </c>
      <c r="B71" t="s">
        <v>112</v>
      </c>
      <c r="C71" s="52" t="s">
        <v>37</v>
      </c>
      <c r="D71" t="s">
        <v>283</v>
      </c>
      <c r="E71" t="s">
        <v>5</v>
      </c>
      <c r="F71" t="s">
        <v>279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286</v>
      </c>
      <c r="B72" t="s">
        <v>112</v>
      </c>
      <c r="C72" s="52" t="s">
        <v>37</v>
      </c>
      <c r="D72" t="s">
        <v>283</v>
      </c>
      <c r="E72" t="s">
        <v>57</v>
      </c>
      <c r="F72" t="s">
        <v>279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293</v>
      </c>
      <c r="B73" t="s">
        <v>112</v>
      </c>
      <c r="C73" s="52"/>
      <c r="E73" t="s">
        <v>292</v>
      </c>
      <c r="F73" t="s">
        <v>292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294</v>
      </c>
      <c r="B74" t="s">
        <v>112</v>
      </c>
      <c r="C74" s="52"/>
      <c r="E74" t="s">
        <v>292</v>
      </c>
      <c r="F74" t="s">
        <v>292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82" spans="1:8" x14ac:dyDescent="0.3">
      <c r="H82" s="59" t="s">
        <v>314</v>
      </c>
    </row>
    <row r="85" spans="1:8" x14ac:dyDescent="0.3">
      <c r="H85" t="s">
        <v>313</v>
      </c>
    </row>
    <row r="86" spans="1:8" x14ac:dyDescent="0.3">
      <c r="A86" s="71" t="s">
        <v>61</v>
      </c>
      <c r="B86" s="70" t="s">
        <v>105</v>
      </c>
      <c r="C86" s="70" t="s">
        <v>56</v>
      </c>
    </row>
    <row r="87" spans="1:8" x14ac:dyDescent="0.3">
      <c r="A87" s="69" t="s">
        <v>329</v>
      </c>
      <c r="C87" s="20" t="s">
        <v>5</v>
      </c>
      <c r="H87" t="s">
        <v>315</v>
      </c>
    </row>
    <row r="88" spans="1:8" x14ac:dyDescent="0.3">
      <c r="A88" s="69" t="s">
        <v>102</v>
      </c>
      <c r="B88" s="59" t="s">
        <v>112</v>
      </c>
      <c r="C88" s="20" t="s">
        <v>5</v>
      </c>
    </row>
    <row r="89" spans="1:8" x14ac:dyDescent="0.3">
      <c r="A89" s="69" t="s">
        <v>101</v>
      </c>
      <c r="B89" s="59" t="s">
        <v>112</v>
      </c>
      <c r="C89" s="59" t="s">
        <v>57</v>
      </c>
    </row>
    <row r="90" spans="1:8" x14ac:dyDescent="0.3">
      <c r="A90" s="69" t="s">
        <v>330</v>
      </c>
      <c r="B90" s="59" t="s">
        <v>111</v>
      </c>
      <c r="C90" s="59" t="s">
        <v>57</v>
      </c>
    </row>
    <row r="91" spans="1:8" x14ac:dyDescent="0.3">
      <c r="G91" t="s">
        <v>243</v>
      </c>
    </row>
    <row r="92" spans="1:8" x14ac:dyDescent="0.3">
      <c r="G92" t="s">
        <v>243</v>
      </c>
    </row>
    <row r="93" spans="1:8" x14ac:dyDescent="0.3">
      <c r="G93" s="20" t="s">
        <v>243</v>
      </c>
    </row>
    <row r="95" spans="1:8" x14ac:dyDescent="0.3">
      <c r="H95" s="1" t="s">
        <v>245</v>
      </c>
    </row>
    <row r="96" spans="1:8" x14ac:dyDescent="0.3">
      <c r="C96" s="38" t="s">
        <v>122</v>
      </c>
    </row>
    <row r="97" spans="3:8" x14ac:dyDescent="0.3">
      <c r="C97" s="37" t="s">
        <v>123</v>
      </c>
      <c r="G97" t="s">
        <v>168</v>
      </c>
    </row>
    <row r="98" spans="3:8" x14ac:dyDescent="0.3">
      <c r="G98" t="s">
        <v>167</v>
      </c>
      <c r="H98" t="s">
        <v>246</v>
      </c>
    </row>
    <row r="99" spans="3:8" x14ac:dyDescent="0.3">
      <c r="C99" s="37" t="s">
        <v>37</v>
      </c>
      <c r="G99" t="b">
        <f>G98=G42</f>
        <v>1</v>
      </c>
      <c r="H99" t="s">
        <v>247</v>
      </c>
    </row>
    <row r="100" spans="3:8" x14ac:dyDescent="0.3">
      <c r="H100" t="s">
        <v>248</v>
      </c>
    </row>
    <row r="101" spans="3:8" x14ac:dyDescent="0.3">
      <c r="H101" t="s">
        <v>249</v>
      </c>
    </row>
    <row r="102" spans="3:8" x14ac:dyDescent="0.3">
      <c r="H102" t="s">
        <v>250</v>
      </c>
    </row>
    <row r="103" spans="3:8" x14ac:dyDescent="0.3">
      <c r="H103" t="s">
        <v>251</v>
      </c>
    </row>
    <row r="104" spans="3:8" x14ac:dyDescent="0.3">
      <c r="H104" t="s">
        <v>252</v>
      </c>
    </row>
    <row r="105" spans="3:8" x14ac:dyDescent="0.3">
      <c r="H105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36F0-382A-43D1-8979-77045529314F}">
  <dimension ref="A1:O38"/>
  <sheetViews>
    <sheetView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331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s="69" t="s">
        <v>329</v>
      </c>
      <c r="B2" s="59" t="s">
        <v>111</v>
      </c>
      <c r="E2" s="20" t="s">
        <v>5</v>
      </c>
      <c r="G2" t="str">
        <f>CONCATENATE(Serviços4[[#This Row],[GRUPO DE SERVIÇO]],"_",Serviços4[[#This Row],[PRODUTO]],"_",Serviços4[[#This Row],[CONECTIVIDADE]])</f>
        <v>IMERCADO__Internet - Sem infraestrutura dedicada de conectividade com a B3</v>
      </c>
      <c r="H2" t="str">
        <f>_xlfn.CONCAT(Serviços4[[#This Row],[COMBO]],"_",Serviços4[[#This Row],[TIPO DE SERVIÇO_2]])</f>
        <v>IMERCADO__Internet - Sem infraestrutura dedicada de conectividade com a B3_[PRODUÇÃO] Liberação de Acesso Privilegiado Internet</v>
      </c>
      <c r="I2">
        <f>Serviços4[[#This Row],[PERFIL]]</f>
        <v>0</v>
      </c>
      <c r="K2" s="88" t="s">
        <v>9</v>
      </c>
      <c r="L2" s="88"/>
      <c r="M2" s="88"/>
      <c r="O2" t="str">
        <f>CONCATENATE(RCF!C10,"_",RCF!A2)</f>
        <v>_Risco de Capital de Fundos (RCF)</v>
      </c>
    </row>
    <row r="3" spans="1:15" x14ac:dyDescent="0.3">
      <c r="A3" s="69" t="s">
        <v>102</v>
      </c>
      <c r="B3" s="59" t="s">
        <v>112</v>
      </c>
      <c r="E3" s="20" t="s">
        <v>5</v>
      </c>
      <c r="G3" t="str">
        <f>CONCATENATE(Serviços4[[#This Row],[GRUPO DE SERVIÇO]],"_",Serviços4[[#This Row],[PRODUTO]],"_",Serviços4[[#This Row],[CONECTIVIDADE]])</f>
        <v>IMERCADO__Extranet - Com infraestrutura dedicada de conectividade com a B3</v>
      </c>
      <c r="H3" t="str">
        <f>_xlfn.CONCAT(Serviços4[[#This Row],[COMBO]],"_",Serviços4[[#This Row],[TIPO DE SERVIÇO_2]])</f>
        <v>IMERCADO__Extranet - Com infraestrutura dedicada de conectividade com a B3_iMercado Extranet - Arquivo</v>
      </c>
      <c r="I3">
        <f>Serviços4[[#This Row],[PERFIL]]</f>
        <v>0</v>
      </c>
    </row>
    <row r="4" spans="1:15" x14ac:dyDescent="0.3">
      <c r="A4" s="69" t="s">
        <v>101</v>
      </c>
      <c r="B4" s="59" t="s">
        <v>112</v>
      </c>
      <c r="E4" s="59" t="s">
        <v>57</v>
      </c>
      <c r="G4" t="str">
        <f>CONCATENATE(Serviços4[[#This Row],[GRUPO DE SERVIÇO]],"_",Serviços4[[#This Row],[PRODUTO]],"_",Serviços4[[#This Row],[CONECTIVIDADE]])</f>
        <v>IMERCADO CERTIFICAÇÃO__Extranet - Com infraestrutura dedicada de conectividade com a B3</v>
      </c>
      <c r="H4" t="str">
        <f>_xlfn.CONCAT(Serviços4[[#This Row],[COMBO]],"_",Serviços4[[#This Row],[TIPO DE SERVIÇO_2]])</f>
        <v>IMERCADO CERTIFICAÇÃO__Extranet - Com infraestrutura dedicada de conectividade com a B3_CERTIFICAÇÃO - iMercado Extranet Arquivo</v>
      </c>
      <c r="I4">
        <f>Serviços4[[#This Row],[PERFIL]]</f>
        <v>0</v>
      </c>
      <c r="K4" t="e" cm="1">
        <f t="array" aca="1" ref="K4" ca="1">OFFSET(Serviços4[[#Headers],[PERFIL]],MATCH($O$2,Serviços4[LINK PERFIL],0),,COUNTIF(Serviços4[LINK PERFIL],$O$2))</f>
        <v>#N/A</v>
      </c>
    </row>
    <row r="5" spans="1:15" x14ac:dyDescent="0.3">
      <c r="A5" s="69" t="s">
        <v>330</v>
      </c>
      <c r="B5" s="59" t="s">
        <v>111</v>
      </c>
      <c r="E5" s="59" t="s">
        <v>57</v>
      </c>
      <c r="G5" t="str">
        <f>CONCATENATE(Serviços4[[#This Row],[GRUPO DE SERVIÇO]],"_",Serviços4[[#This Row],[PRODUTO]],"_",Serviços4[[#This Row],[CONECTIVIDADE]])</f>
        <v>IMERCADO CERTIFICAÇÃO__Internet - Sem infraestrutura dedicada de conectividade com a B3</v>
      </c>
      <c r="H5" t="str">
        <f>_xlfn.CONCAT(Serviços4[[#This Row],[COMBO]],"_",Serviços4[[#This Row],[TIPO DE SERVIÇO_2]])</f>
        <v>IMERCADO CERTIFICAÇÃO__Internet - Sem infraestrutura dedicada de conectividade com a B3_[CERTIFICAÇÃO] iMercado - Liberação de Acesso Privilegiado Internet - CSNET</v>
      </c>
      <c r="I5">
        <f>Serviços4[[#This Row],[PERFIL]]</f>
        <v>0</v>
      </c>
    </row>
    <row r="6" spans="1:15" x14ac:dyDescent="0.3">
      <c r="A6" t="s">
        <v>293</v>
      </c>
      <c r="B6" t="s">
        <v>112</v>
      </c>
      <c r="C6" s="52"/>
      <c r="E6" t="s">
        <v>292</v>
      </c>
      <c r="F6" t="s">
        <v>292</v>
      </c>
      <c r="G6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6" t="str">
        <f>_xlfn.CONCAT(Serviços4[[#This Row],[COMBO]],"_",Serviços4[[#This Row],[TIPO DE SERVIÇO_2]])</f>
        <v>E-WATCHER_E-WATCHER_Extranet - Com infraestrutura dedicada de conectividade com a B3_E-Watcher Produção Extranet</v>
      </c>
      <c r="I6">
        <f>Serviços4[[#This Row],[PERFIL]]</f>
        <v>0</v>
      </c>
    </row>
    <row r="7" spans="1:15" x14ac:dyDescent="0.3">
      <c r="A7" t="s">
        <v>294</v>
      </c>
      <c r="B7" t="s">
        <v>112</v>
      </c>
      <c r="C7" s="52"/>
      <c r="E7" t="s">
        <v>292</v>
      </c>
      <c r="F7" t="s">
        <v>292</v>
      </c>
      <c r="G7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7" t="str">
        <f>_xlfn.CONCAT(Serviços4[[#This Row],[COMBO]],"_",Serviços4[[#This Row],[TIPO DE SERVIÇO_2]])</f>
        <v>E-WATCHER_E-WATCHER_Extranet - Com infraestrutura dedicada de conectividade com a B3_E-Watcher Certificação Extranet</v>
      </c>
      <c r="I7">
        <f>Serviços4[[#This Row],[PERFIL]]</f>
        <v>0</v>
      </c>
    </row>
    <row r="15" spans="1:15" x14ac:dyDescent="0.3">
      <c r="H15" s="59" t="s">
        <v>314</v>
      </c>
    </row>
    <row r="18" spans="1:8" x14ac:dyDescent="0.3">
      <c r="H18" t="s">
        <v>313</v>
      </c>
    </row>
    <row r="19" spans="1:8" x14ac:dyDescent="0.3">
      <c r="A19" s="71" t="s">
        <v>61</v>
      </c>
      <c r="B19" s="70" t="s">
        <v>105</v>
      </c>
      <c r="C19" s="70" t="s">
        <v>56</v>
      </c>
    </row>
    <row r="20" spans="1:8" x14ac:dyDescent="0.3">
      <c r="A20" s="69" t="s">
        <v>329</v>
      </c>
      <c r="C20" s="20" t="s">
        <v>5</v>
      </c>
      <c r="H20" t="s">
        <v>315</v>
      </c>
    </row>
    <row r="21" spans="1:8" x14ac:dyDescent="0.3">
      <c r="A21" s="69" t="s">
        <v>102</v>
      </c>
      <c r="B21" s="59" t="s">
        <v>112</v>
      </c>
      <c r="C21" s="20" t="s">
        <v>5</v>
      </c>
    </row>
    <row r="22" spans="1:8" x14ac:dyDescent="0.3">
      <c r="A22" s="69" t="s">
        <v>101</v>
      </c>
      <c r="B22" s="59" t="s">
        <v>112</v>
      </c>
      <c r="C22" s="59" t="s">
        <v>57</v>
      </c>
    </row>
    <row r="23" spans="1:8" x14ac:dyDescent="0.3">
      <c r="A23" s="69" t="s">
        <v>330</v>
      </c>
      <c r="B23" s="59" t="s">
        <v>111</v>
      </c>
      <c r="C23" s="59" t="s">
        <v>57</v>
      </c>
    </row>
    <row r="24" spans="1:8" x14ac:dyDescent="0.3">
      <c r="G24" t="s">
        <v>243</v>
      </c>
    </row>
    <row r="25" spans="1:8" x14ac:dyDescent="0.3">
      <c r="G25" t="s">
        <v>243</v>
      </c>
    </row>
    <row r="26" spans="1:8" x14ac:dyDescent="0.3">
      <c r="G26" s="20" t="s">
        <v>243</v>
      </c>
    </row>
    <row r="28" spans="1:8" x14ac:dyDescent="0.3">
      <c r="H28" s="1" t="s">
        <v>245</v>
      </c>
    </row>
    <row r="29" spans="1:8" x14ac:dyDescent="0.3">
      <c r="C29" s="38" t="s">
        <v>122</v>
      </c>
    </row>
    <row r="30" spans="1:8" x14ac:dyDescent="0.3">
      <c r="C30" s="37" t="s">
        <v>123</v>
      </c>
      <c r="G30" t="s">
        <v>168</v>
      </c>
    </row>
    <row r="31" spans="1:8" x14ac:dyDescent="0.3">
      <c r="G31" t="s">
        <v>167</v>
      </c>
      <c r="H31" t="s">
        <v>246</v>
      </c>
    </row>
    <row r="32" spans="1:8" x14ac:dyDescent="0.3">
      <c r="C32" s="37" t="s">
        <v>37</v>
      </c>
      <c r="G32" t="e">
        <f>G31=#REF!</f>
        <v>#REF!</v>
      </c>
      <c r="H32" t="s">
        <v>247</v>
      </c>
    </row>
    <row r="33" spans="8:8" x14ac:dyDescent="0.3">
      <c r="H33" t="s">
        <v>248</v>
      </c>
    </row>
    <row r="34" spans="8:8" x14ac:dyDescent="0.3">
      <c r="H34" t="s">
        <v>249</v>
      </c>
    </row>
    <row r="35" spans="8:8" x14ac:dyDescent="0.3">
      <c r="H35" t="s">
        <v>250</v>
      </c>
    </row>
    <row r="36" spans="8:8" x14ac:dyDescent="0.3">
      <c r="H36" t="s">
        <v>251</v>
      </c>
    </row>
    <row r="37" spans="8:8" x14ac:dyDescent="0.3">
      <c r="H37" t="s">
        <v>252</v>
      </c>
    </row>
    <row r="38" spans="8:8" x14ac:dyDescent="0.3">
      <c r="H38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16"/>
  <sheetViews>
    <sheetView workbookViewId="0">
      <selection activeCell="G2" sqref="G2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181</v>
      </c>
      <c r="C1" s="2" t="s">
        <v>257</v>
      </c>
    </row>
    <row r="2" spans="1:3" ht="17.399999999999999" x14ac:dyDescent="0.3">
      <c r="A2" s="41" t="s">
        <v>64</v>
      </c>
      <c r="B2" s="41" t="s">
        <v>70</v>
      </c>
      <c r="C2" s="2" t="s">
        <v>169</v>
      </c>
    </row>
    <row r="3" spans="1:3" ht="28.8" x14ac:dyDescent="0.3">
      <c r="A3" s="41" t="s">
        <v>9</v>
      </c>
      <c r="B3" s="41" t="s">
        <v>116</v>
      </c>
      <c r="C3" s="2" t="s">
        <v>258</v>
      </c>
    </row>
    <row r="4" spans="1:3" ht="28.8" x14ac:dyDescent="0.3">
      <c r="A4" s="41" t="s">
        <v>160</v>
      </c>
      <c r="B4" s="41" t="s">
        <v>183</v>
      </c>
      <c r="C4" s="2" t="s">
        <v>255</v>
      </c>
    </row>
    <row r="5" spans="1:3" ht="17.399999999999999" x14ac:dyDescent="0.3">
      <c r="A5" s="41" t="s">
        <v>269</v>
      </c>
      <c r="B5" s="41" t="s">
        <v>270</v>
      </c>
      <c r="C5" s="2" t="s">
        <v>271</v>
      </c>
    </row>
    <row r="6" spans="1:3" ht="57.6" x14ac:dyDescent="0.3">
      <c r="A6" s="41" t="s">
        <v>279</v>
      </c>
      <c r="B6" s="41" t="s">
        <v>280</v>
      </c>
      <c r="C6" s="2" t="s">
        <v>281</v>
      </c>
    </row>
    <row r="7" spans="1:3" ht="28.8" x14ac:dyDescent="0.3">
      <c r="A7" s="41" t="s">
        <v>325</v>
      </c>
      <c r="B7" s="41" t="s">
        <v>176</v>
      </c>
      <c r="C7" s="2" t="s">
        <v>256</v>
      </c>
    </row>
    <row r="8" spans="1:3" ht="28.8" x14ac:dyDescent="0.3">
      <c r="A8" s="41" t="s">
        <v>324</v>
      </c>
      <c r="B8" s="41" t="s">
        <v>260</v>
      </c>
      <c r="C8" s="2" t="s">
        <v>44</v>
      </c>
    </row>
    <row r="9" spans="1:3" ht="28.8" x14ac:dyDescent="0.3">
      <c r="A9" t="s">
        <v>323</v>
      </c>
      <c r="B9" s="41" t="s">
        <v>328</v>
      </c>
      <c r="C9" s="2"/>
    </row>
    <row r="10" spans="1:3" ht="17.399999999999999" x14ac:dyDescent="0.3">
      <c r="A10" s="41" t="s">
        <v>91</v>
      </c>
      <c r="B10" s="41" t="s">
        <v>92</v>
      </c>
      <c r="C10" s="2" t="s">
        <v>259</v>
      </c>
    </row>
    <row r="11" spans="1:3" ht="28.8" x14ac:dyDescent="0.3">
      <c r="A11" s="41" t="s">
        <v>325</v>
      </c>
      <c r="B11" s="41" t="s">
        <v>176</v>
      </c>
      <c r="C11" s="2" t="s">
        <v>256</v>
      </c>
    </row>
    <row r="12" spans="1:3" ht="28.8" x14ac:dyDescent="0.3">
      <c r="A12" s="41" t="s">
        <v>33</v>
      </c>
      <c r="B12" s="41" t="s">
        <v>121</v>
      </c>
      <c r="C12" s="2" t="s">
        <v>327</v>
      </c>
    </row>
    <row r="13" spans="1:3" ht="28.8" x14ac:dyDescent="0.3">
      <c r="A13" s="41" t="s">
        <v>74</v>
      </c>
      <c r="B13" s="41" t="s">
        <v>209</v>
      </c>
      <c r="C13" s="2" t="s">
        <v>254</v>
      </c>
    </row>
    <row r="14" spans="1:3" ht="28.8" x14ac:dyDescent="0.3">
      <c r="A14" s="41" t="s">
        <v>120</v>
      </c>
      <c r="B14" s="41" t="s">
        <v>260</v>
      </c>
      <c r="C14" s="2" t="s">
        <v>44</v>
      </c>
    </row>
    <row r="15" spans="1:3" ht="43.8" customHeight="1" x14ac:dyDescent="0.3">
      <c r="A15" s="41" t="s">
        <v>85</v>
      </c>
      <c r="B15" s="41" t="str">
        <f>'Serviços Disponíveis'!E28</f>
        <v xml:space="preserve">Monitoramento ágil e eficiente das operações dos produtos de Balcão. Sua principal funcionalidade é notificar os participantes por meio de mensagens em tempo real. </v>
      </c>
      <c r="C15" s="2"/>
    </row>
    <row r="16" spans="1:3" x14ac:dyDescent="0.3">
      <c r="A16" s="41" t="s">
        <v>347</v>
      </c>
      <c r="B16" s="17" t="s">
        <v>346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G2" sqref="G2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292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b154ab7803307a4edd477856d5a7f046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87cade751e23fdabee25736ad21b7b54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16FAA-BE88-45BA-8079-AC2937C1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2</vt:i4>
      </vt:variant>
    </vt:vector>
  </HeadingPairs>
  <TitlesOfParts>
    <vt:vector size="34" baseType="lpstr">
      <vt:lpstr>Serviços Disponíveis</vt:lpstr>
      <vt:lpstr>Formulário 1</vt:lpstr>
      <vt:lpstr>backup form7</vt:lpstr>
      <vt:lpstr>Formulário 2</vt:lpstr>
      <vt:lpstr>Formulário 3</vt:lpstr>
      <vt:lpstr>Formulário 4</vt:lpstr>
      <vt:lpstr>Formulário 5</vt:lpstr>
      <vt:lpstr>Formulário 7</vt:lpstr>
      <vt:lpstr>Formulário 8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Categorias</vt:lpstr>
      <vt:lpstr>Tipo de Serviço</vt:lpstr>
      <vt:lpstr>Tipo de Serviço_2</vt:lpstr>
      <vt:lpstr>Descrição</vt:lpstr>
      <vt:lpstr>Grupo de Serviço</vt:lpstr>
      <vt:lpstr>Conectividade</vt:lpstr>
      <vt:lpstr>'Tipo de Serviço'!TipoServiço</vt:lpstr>
      <vt:lpstr>'Tipo de Serviço_2'!TipoServiço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2025-06-20T21:51:04Z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</Properties>
</file>